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اسفند 12\"/>
    </mc:Choice>
  </mc:AlternateContent>
  <xr:revisionPtr revIDLastSave="0" documentId="13_ncr:1_{D5FB6CA4-6121-448C-9F86-34D01CA31502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مشتقه'!$A$1:$AX$36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به'!$A$1:$S$17</definedName>
    <definedName name="_xlnm.Print_Area" localSheetId="8">'درآمد سرمایه گذاری در سهام'!$A$1:$X$39</definedName>
    <definedName name="_xlnm.Print_Area" localSheetId="9">'درآمد سرمایه گذاری در صندوق'!$A$1:$X$10</definedName>
    <definedName name="_xlnm.Print_Area" localSheetId="14">'درآمد سود سهام'!$A$1:$T$11</definedName>
    <definedName name="_xlnm.Print_Area" localSheetId="15">'درآمد سود صندوق'!$A$1:$L$7</definedName>
    <definedName name="_xlnm.Print_Area" localSheetId="20">'درآمد ناشی از تغییر قیمت اوراق'!$A$1:$S$30</definedName>
    <definedName name="_xlnm.Print_Area" localSheetId="18">'درآمد ناشی از فروش'!$A$1:$S$24</definedName>
    <definedName name="_xlnm.Print_Area" localSheetId="13">'سایر درآمدها'!$A$1:$G$11</definedName>
    <definedName name="_xlnm.Print_Area" localSheetId="6">سپرده!$A$1:$M$18</definedName>
    <definedName name="_xlnm.Print_Area" localSheetId="1">سهام!$A$1:$AC$31</definedName>
    <definedName name="_xlnm.Print_Area" localSheetId="16">'سود اوراق بهادار'!$A$1:$U$14</definedName>
    <definedName name="_xlnm.Print_Area" localSheetId="17">'سود سپرده بانکی'!$A$1:$N$17</definedName>
    <definedName name="_xlnm.Print_Area" localSheetId="0">'صورت وضعیت'!$A$1:$C$40</definedName>
    <definedName name="_xlnm.Print_Area" localSheetId="11">'مبالغ تخصیصی اوراق'!$A$1:$R$40</definedName>
    <definedName name="_xlnm.Print_Area" localSheetId="3">'واحدهای صندوق'!$A$1:$AB$8</definedName>
  </definedNames>
  <calcPr calcId="191029"/>
</workbook>
</file>

<file path=xl/calcChain.xml><?xml version="1.0" encoding="utf-8"?>
<calcChain xmlns="http://schemas.openxmlformats.org/spreadsheetml/2006/main">
  <c r="F13" i="8" l="1"/>
  <c r="U39" i="9" l="1"/>
  <c r="J39" i="9"/>
  <c r="S39" i="9"/>
  <c r="P39" i="9"/>
  <c r="N39" i="9"/>
  <c r="D39" i="9"/>
  <c r="F39" i="9"/>
  <c r="H39" i="9"/>
  <c r="U37" i="9"/>
  <c r="W37" i="9" s="1"/>
  <c r="J37" i="9"/>
  <c r="L37" i="9" s="1"/>
  <c r="J38" i="9"/>
  <c r="U38" i="9"/>
  <c r="W38" i="9" s="1"/>
  <c r="S10" i="15"/>
  <c r="S11" i="15" s="1"/>
  <c r="S9" i="15"/>
  <c r="S8" i="15"/>
  <c r="Q11" i="15"/>
  <c r="O11" i="15"/>
  <c r="K11" i="15"/>
  <c r="I11" i="15"/>
  <c r="M11" i="15"/>
  <c r="M9" i="15"/>
  <c r="M10" i="15"/>
  <c r="M8" i="15"/>
  <c r="D17" i="13"/>
  <c r="H17" i="13"/>
  <c r="K17" i="18"/>
  <c r="I17" i="18"/>
  <c r="G16" i="18"/>
  <c r="G15" i="18"/>
  <c r="G14" i="18"/>
  <c r="G13" i="18"/>
  <c r="G12" i="18"/>
  <c r="G11" i="18"/>
  <c r="G10" i="18"/>
  <c r="G9" i="18"/>
  <c r="G8" i="18"/>
  <c r="M9" i="18"/>
  <c r="M11" i="18"/>
  <c r="M12" i="18"/>
  <c r="M13" i="18"/>
  <c r="M14" i="18"/>
  <c r="M15" i="18"/>
  <c r="M16" i="18"/>
  <c r="M8" i="18"/>
  <c r="E17" i="18"/>
  <c r="C17" i="18"/>
  <c r="L38" i="9" l="1"/>
  <c r="M10" i="18"/>
  <c r="M17" i="18" s="1"/>
  <c r="G17" i="18"/>
  <c r="Q30" i="21"/>
  <c r="O30" i="21"/>
  <c r="M30" i="21"/>
  <c r="I30" i="21"/>
  <c r="G30" i="21"/>
  <c r="E30" i="21"/>
  <c r="F11" i="14"/>
  <c r="D11" i="14"/>
  <c r="J10" i="13"/>
  <c r="J11" i="13"/>
  <c r="J12" i="13"/>
  <c r="J13" i="13"/>
  <c r="J14" i="13"/>
  <c r="J15" i="13"/>
  <c r="J16" i="13"/>
  <c r="J9" i="13"/>
  <c r="J8" i="13"/>
  <c r="F8" i="13"/>
  <c r="J18" i="7"/>
  <c r="D18" i="7"/>
  <c r="J16" i="7"/>
  <c r="L16" i="7" s="1"/>
  <c r="F18" i="7"/>
  <c r="H18" i="7"/>
  <c r="J10" i="7"/>
  <c r="J9" i="7"/>
  <c r="J12" i="7"/>
  <c r="L12" i="7" s="1"/>
  <c r="J14" i="7"/>
  <c r="L14" i="7" s="1"/>
  <c r="J11" i="7"/>
  <c r="L11" i="7" s="1"/>
  <c r="J15" i="7"/>
  <c r="L15" i="7" s="1"/>
  <c r="J17" i="7"/>
  <c r="J13" i="7"/>
  <c r="R17" i="11"/>
  <c r="P17" i="11"/>
  <c r="L17" i="11"/>
  <c r="N17" i="11"/>
  <c r="J17" i="11"/>
  <c r="J9" i="11"/>
  <c r="J16" i="11"/>
  <c r="J15" i="11"/>
  <c r="J14" i="11"/>
  <c r="J13" i="11"/>
  <c r="J12" i="11"/>
  <c r="J11" i="11"/>
  <c r="J10" i="11"/>
  <c r="R9" i="11"/>
  <c r="R10" i="11"/>
  <c r="R11" i="11"/>
  <c r="R12" i="11"/>
  <c r="R13" i="11"/>
  <c r="R15" i="11"/>
  <c r="R16" i="11"/>
  <c r="R14" i="11"/>
  <c r="W9" i="10"/>
  <c r="U9" i="10"/>
  <c r="U10" i="10" s="1"/>
  <c r="F9" i="8" s="1"/>
  <c r="L10" i="10"/>
  <c r="J10" i="10"/>
  <c r="J9" i="10"/>
  <c r="L9" i="10" s="1"/>
  <c r="U11" i="9"/>
  <c r="W11" i="9" s="1"/>
  <c r="U12" i="9"/>
  <c r="U13" i="9"/>
  <c r="W13" i="9" s="1"/>
  <c r="U14" i="9"/>
  <c r="W14" i="9" s="1"/>
  <c r="U15" i="9"/>
  <c r="W15" i="9" s="1"/>
  <c r="U16" i="9"/>
  <c r="U17" i="9"/>
  <c r="W17" i="9" s="1"/>
  <c r="U18" i="9"/>
  <c r="W18" i="9" s="1"/>
  <c r="U19" i="9"/>
  <c r="U20" i="9"/>
  <c r="U21" i="9"/>
  <c r="W21" i="9" s="1"/>
  <c r="U22" i="9"/>
  <c r="W22" i="9" s="1"/>
  <c r="U23" i="9"/>
  <c r="W23" i="9" s="1"/>
  <c r="U24" i="9"/>
  <c r="U25" i="9"/>
  <c r="U26" i="9"/>
  <c r="W26" i="9" s="1"/>
  <c r="U27" i="9"/>
  <c r="W27" i="9" s="1"/>
  <c r="U28" i="9"/>
  <c r="U29" i="9"/>
  <c r="U30" i="9"/>
  <c r="W30" i="9" s="1"/>
  <c r="U31" i="9"/>
  <c r="W31" i="9" s="1"/>
  <c r="U32" i="9"/>
  <c r="U33" i="9"/>
  <c r="W33" i="9" s="1"/>
  <c r="U34" i="9"/>
  <c r="W34" i="9" s="1"/>
  <c r="U35" i="9"/>
  <c r="W35" i="9" s="1"/>
  <c r="U36" i="9"/>
  <c r="U10" i="9"/>
  <c r="W10" i="9" s="1"/>
  <c r="U9" i="9"/>
  <c r="W19" i="9"/>
  <c r="W12" i="9"/>
  <c r="W16" i="9"/>
  <c r="W20" i="9"/>
  <c r="W24" i="9"/>
  <c r="W25" i="9"/>
  <c r="W28" i="9"/>
  <c r="W29" i="9"/>
  <c r="W32" i="9"/>
  <c r="W36" i="9"/>
  <c r="J11" i="9"/>
  <c r="J12" i="9"/>
  <c r="L12" i="9" s="1"/>
  <c r="J13" i="9"/>
  <c r="L13" i="9" s="1"/>
  <c r="J14" i="9"/>
  <c r="L14" i="9" s="1"/>
  <c r="J15" i="9"/>
  <c r="L15" i="9" s="1"/>
  <c r="J16" i="9"/>
  <c r="L16" i="9" s="1"/>
  <c r="J17" i="9"/>
  <c r="L17" i="9" s="1"/>
  <c r="J18" i="9"/>
  <c r="L18" i="9" s="1"/>
  <c r="J19" i="9"/>
  <c r="L19" i="9" s="1"/>
  <c r="J20" i="9"/>
  <c r="L20" i="9" s="1"/>
  <c r="J21" i="9"/>
  <c r="L21" i="9" s="1"/>
  <c r="J22" i="9"/>
  <c r="L22" i="9" s="1"/>
  <c r="J23" i="9"/>
  <c r="L23" i="9" s="1"/>
  <c r="J24" i="9"/>
  <c r="L24" i="9" s="1"/>
  <c r="J25" i="9"/>
  <c r="L25" i="9" s="1"/>
  <c r="J26" i="9"/>
  <c r="L26" i="9" s="1"/>
  <c r="J27" i="9"/>
  <c r="J28" i="9"/>
  <c r="L28" i="9" s="1"/>
  <c r="J29" i="9"/>
  <c r="L29" i="9" s="1"/>
  <c r="J30" i="9"/>
  <c r="L30" i="9" s="1"/>
  <c r="J31" i="9"/>
  <c r="L31" i="9" s="1"/>
  <c r="J32" i="9"/>
  <c r="L32" i="9" s="1"/>
  <c r="J33" i="9"/>
  <c r="L33" i="9" s="1"/>
  <c r="J34" i="9"/>
  <c r="L34" i="9" s="1"/>
  <c r="J35" i="9"/>
  <c r="L35" i="9" s="1"/>
  <c r="J36" i="9"/>
  <c r="L36" i="9" s="1"/>
  <c r="J10" i="9"/>
  <c r="L10" i="9" s="1"/>
  <c r="J9" i="9"/>
  <c r="L9" i="9" s="1"/>
  <c r="L11" i="9"/>
  <c r="L27" i="9"/>
  <c r="L10" i="7"/>
  <c r="AB31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10" i="2"/>
  <c r="AB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9" i="2"/>
  <c r="F12" i="8"/>
  <c r="H12" i="8" s="1"/>
  <c r="F11" i="8"/>
  <c r="H11" i="8" s="1"/>
  <c r="J11" i="8" l="1"/>
  <c r="J17" i="13"/>
  <c r="J12" i="8"/>
  <c r="L13" i="7"/>
  <c r="L9" i="7"/>
  <c r="L17" i="7"/>
  <c r="F14" i="13"/>
  <c r="F10" i="13"/>
  <c r="F9" i="13"/>
  <c r="F16" i="13"/>
  <c r="F12" i="13"/>
  <c r="F13" i="13"/>
  <c r="F15" i="13"/>
  <c r="F11" i="13"/>
  <c r="F10" i="8"/>
  <c r="J10" i="8" s="1"/>
  <c r="H10" i="8"/>
  <c r="H9" i="8"/>
  <c r="J9" i="8"/>
  <c r="W10" i="10"/>
  <c r="F8" i="8"/>
  <c r="W9" i="9"/>
  <c r="W39" i="9" s="1"/>
  <c r="L39" i="9"/>
  <c r="L18" i="7" l="1"/>
  <c r="F17" i="13"/>
  <c r="H8" i="8"/>
  <c r="H13" i="8" s="1"/>
  <c r="J8" i="8"/>
  <c r="J13" i="8" s="1"/>
</calcChain>
</file>

<file path=xl/sharedStrings.xml><?xml version="1.0" encoding="utf-8"?>
<sst xmlns="http://schemas.openxmlformats.org/spreadsheetml/2006/main" count="543" uniqueCount="216">
  <si>
    <t>صندوق سرمایه گذاری طلای نور امین</t>
  </si>
  <si>
    <t>صورت وضعیت پرتفوی</t>
  </si>
  <si>
    <t>برای ماه منتهی به 1404/12/29</t>
  </si>
  <si>
    <t>-1</t>
  </si>
  <si>
    <t>سرمایه گذاری ها</t>
  </si>
  <si>
    <t>-1-1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</si>
  <si>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</si>
  <si>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</si>
  <si>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</si>
  <si>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</si>
  <si>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</si>
  <si>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</si>
  <si>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</si>
  <si>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</si>
  <si>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</si>
  <si>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</si>
  <si>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</si>
  <si>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</si>
  <si>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</si>
  <si>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</si>
  <si>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</si>
  <si>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</si>
  <si>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</si>
  <si>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</si>
  <si>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</si>
  <si>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</si>
  <si>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</si>
  <si>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</si>
  <si>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</si>
  <si>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</si>
  <si>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</si>
  <si>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</si>
  <si>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</si>
  <si>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</si>
  <si>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</si>
  <si>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</si>
  <si>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</si>
  <si>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</si>
  <si>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</si>
  <si>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شمش طلا GoldBar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</si>
  <si>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</si>
  <si>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</si>
  <si>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</si>
  <si>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</si>
  <si>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</si>
  <si>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</si>
  <si>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</si>
  <si>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</si>
  <si>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</si>
  <si>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</si>
  <si>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</si>
  <si>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</si>
  <si>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</si>
  <si>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</si>
  <si>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</si>
  <si>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</si>
  <si>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</si>
  <si>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</si>
  <si>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</si>
  <si>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</si>
  <si>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</si>
  <si>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</si>
  <si>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</si>
  <si>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</si>
  <si>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</si>
  <si>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</si>
  <si>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</si>
  <si>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</si>
  <si>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</si>
  <si>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</si>
  <si>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</si>
  <si>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</si>
  <si>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</si>
  <si>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</si>
  <si>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</si>
  <si>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</si>
  <si>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</si>
  <si>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</si>
  <si>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</si>
  <si>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</si>
  <si>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</si>
  <si>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</si>
  <si>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</si>
  <si>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</si>
  <si>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</si>
  <si>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</si>
  <si>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</si>
  <si>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</si>
  <si>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</si>
  <si>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</si>
  <si>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</si>
  <si>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</si>
  <si>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</si>
  <si>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</si>
  <si>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</si>
  <si>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</si>
  <si>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</si>
  <si>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</si>
  <si>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</si>
  <si>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</si>
  <si>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</si>
  <si>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</si>
  <si>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</si>
  <si>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</si>
  <si>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</si>
  <si>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</si>
  <si>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</si>
  <si>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</si>
  <si>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ملی‌ صنایع‌ مس‌ ایران‌</t>
  </si>
  <si>
    <t>سرمایه گذاری پایا تدبیرپارسا</t>
  </si>
  <si>
    <t>مهرمام میهن</t>
  </si>
  <si>
    <t>صنایع غذایی رضوی</t>
  </si>
  <si>
    <t>صنایع شیمیایی کیمیاگران امروز</t>
  </si>
  <si>
    <t>سرمایه گذاری مهر</t>
  </si>
  <si>
    <t>تامین سرمایه امین</t>
  </si>
  <si>
    <t>-2-2</t>
  </si>
  <si>
    <t>درآمد حاصل از سرمایه­گذاری در واحدهای صندوق</t>
  </si>
  <si>
    <t>درآمد سود صندوق</t>
  </si>
  <si>
    <t>صندوق س.پشتوانه طلا نهایت نگر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</si>
  <si>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</si>
  <si>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</si>
  <si>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</si>
  <si>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</si>
  <si>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صند412-بدون ضامن</t>
  </si>
  <si>
    <t>صکوک اجاره صند502-بدون ضامن</t>
  </si>
  <si>
    <t>اجاره تامین اجتماعی14050509</t>
  </si>
  <si>
    <t>مرابحه س. و توسعه کیش14050724</t>
  </si>
  <si>
    <t>اسنادخزانه-م4بودجه01-040917</t>
  </si>
  <si>
    <t>اسنادخزانه-م7بودجه01-040714</t>
  </si>
  <si>
    <t>مرابحه عام دولت 166-ش.خ050419</t>
  </si>
  <si>
    <t>مرابحه عام دولت223-ش.خ070431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</si>
  <si>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</si>
  <si>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</si>
  <si>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</si>
  <si>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</si>
  <si>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</si>
  <si>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</si>
  <si>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</si>
  <si>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</si>
  <si>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</si>
  <si>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</si>
  <si>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</si>
  <si>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</si>
  <si>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</si>
  <si>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</si>
  <si>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</si>
  <si>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</si>
  <si>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</si>
  <si>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</si>
  <si>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</si>
  <si>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</si>
  <si>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</si>
  <si>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</si>
  <si>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</si>
  <si>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</si>
  <si>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</si>
  <si>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</si>
  <si>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</si>
  <si>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</si>
  <si>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</si>
  <si>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</si>
  <si>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</si>
  <si>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</si>
  <si>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</si>
  <si>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</si>
  <si>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</si>
  <si>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</si>
  <si>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</si>
  <si>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</si>
  <si>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</si>
  <si>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1404/04/31</t>
  </si>
  <si>
    <t>1404/05/09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</si>
  <si>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</si>
  <si>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</si>
  <si>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</si>
  <si>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</si>
  <si>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</si>
  <si>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</si>
  <si>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</si>
  <si>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</si>
  <si>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</si>
  <si>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</si>
  <si>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1407/04/31</t>
  </si>
  <si>
    <t>1405/04/19</t>
  </si>
  <si>
    <t>1405/07/24</t>
  </si>
  <si>
    <t>1405/05/09</t>
  </si>
  <si>
    <t>1405/02/10</t>
  </si>
  <si>
    <t>1404/12/23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</si>
  <si>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</si>
  <si>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</si>
  <si>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</si>
  <si>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</si>
  <si>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</si>
  <si>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</si>
  <si>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</si>
  <si>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</si>
  <si>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</si>
  <si>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</si>
  <si>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</si>
  <si>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</si>
  <si>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</si>
  <si>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</si>
  <si>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</si>
  <si>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</si>
  <si>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</si>
  <si>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سرمایه گذاری در سهام و حق تقدم سهام و گواهی سپرده کالایی و شمش</t>
  </si>
  <si>
    <t>سپرده بانک پارسیان</t>
  </si>
  <si>
    <t>سپرده بانک ملت</t>
  </si>
  <si>
    <t>سپرده بانک گردشگری</t>
  </si>
  <si>
    <t>سپرده بانک دی</t>
  </si>
  <si>
    <t>سپرده بانک پاسارگاد</t>
  </si>
  <si>
    <t>سپرده بانک اقتصاد نوین</t>
  </si>
  <si>
    <t>سپرده بانک خاورمیانه</t>
  </si>
  <si>
    <t>سپرده بانک صادرات</t>
  </si>
  <si>
    <t>سپرده بانک سپه</t>
  </si>
  <si>
    <t>شرکت‌های سرمایه‌گذاری زیر مجموعه سهام عدالت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</si>
</sst>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B Nazanin"/>
      <charset val="178"/>
    </font>
    <font>
      <b/>
      <sz val="10"/>
      <color rgb="FFFFFFFF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</cellStyleXfs>
  <cellXfs count="5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vertical="top"/>
    </xf>
    <xf numFmtId="3" fontId="0" fillId="0" borderId="0" xfId="0" applyNumberFormat="1" applyAlignment="1">
      <alignment horizontal="left" vertical="center"/>
    </xf>
    <xf numFmtId="10" fontId="5" fillId="0" borderId="2" xfId="2" applyNumberFormat="1" applyFont="1" applyFill="1" applyBorder="1" applyAlignment="1">
      <alignment horizontal="right" vertical="top"/>
    </xf>
    <xf numFmtId="10" fontId="5" fillId="0" borderId="0" xfId="2" applyNumberFormat="1" applyFont="1" applyFill="1" applyBorder="1" applyAlignment="1">
      <alignment horizontal="right" vertical="top"/>
    </xf>
    <xf numFmtId="10" fontId="5" fillId="0" borderId="4" xfId="2" applyNumberFormat="1" applyFont="1" applyFill="1" applyBorder="1" applyAlignment="1">
      <alignment horizontal="right" vertical="top"/>
    </xf>
    <xf numFmtId="10" fontId="5" fillId="0" borderId="5" xfId="2" applyNumberFormat="1" applyFont="1" applyFill="1" applyBorder="1" applyAlignment="1">
      <alignment horizontal="right" vertical="top"/>
    </xf>
    <xf numFmtId="10" fontId="9" fillId="0" borderId="0" xfId="3" applyNumberFormat="1" applyFont="1" applyAlignment="1">
      <alignment horizontal="center" vertical="center"/>
    </xf>
    <xf numFmtId="164" fontId="7" fillId="0" borderId="0" xfId="1" applyNumberFormat="1" applyFont="1" applyAlignment="1">
      <alignment horizontal="left"/>
    </xf>
    <xf numFmtId="10" fontId="5" fillId="0" borderId="5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/>
    <xf numFmtId="3" fontId="10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</cellXfs>
  <cellStyles count="4">
    <cellStyle name="Comma" xfId="1" builtinId="3"/>
    <cellStyle name="Normal" xfId="0" builtinId="0"/>
    <cellStyle name="Normal 3" xfId="3" xr:uid="{E793971B-B3FC-445D-8A08-223447D5F59D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42</xdr:row>
      <xdr:rowOff>15306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0E137F-13C4-9F48-EB67-C28F4AF0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857600" y="1"/>
          <a:ext cx="6648450" cy="7301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rightToLeft="1" tabSelected="1" view="pageBreakPreview" zoomScaleNormal="100" zoomScaleSheetLayoutView="100" workbookViewId="0">
      <selection activeCell="B47" sqref="B47"/>
    </sheetView>
  </sheetViews>
  <sheetFormatPr defaultRowHeight="12.75" x14ac:dyDescent="0.2"/>
  <cols>
    <col min="1" max="1" width="27.140625" customWidth="1"/>
    <col min="2" max="2" width="45.42578125" customWidth="1"/>
    <col min="3" max="3" width="27.140625" customWidth="1"/>
  </cols>
  <sheetData>
    <row r="1" spans="1:3" ht="25.5" x14ac:dyDescent="0.2">
      <c r="A1" s="36"/>
      <c r="B1" s="36"/>
      <c r="C1" s="36"/>
    </row>
    <row r="2" spans="1:3" ht="25.5" x14ac:dyDescent="0.2">
      <c r="A2" s="36"/>
      <c r="B2" s="36"/>
      <c r="C2" s="36"/>
    </row>
    <row r="3" spans="1:3" ht="25.5" x14ac:dyDescent="0.2">
      <c r="A3" s="36"/>
      <c r="B3" s="36"/>
      <c r="C3" s="36"/>
    </row>
    <row r="5" spans="1:3" x14ac:dyDescent="0.2">
      <c r="B5" s="21"/>
    </row>
    <row r="6" spans="1:3" x14ac:dyDescent="0.2">
      <c r="B6" s="21"/>
    </row>
  </sheetData>
  <mergeCells count="3">
    <mergeCell ref="A1:C1"/>
    <mergeCell ref="A2:C2"/>
    <mergeCell ref="A3:C3"/>
  </mergeCells>
  <printOptions horizontalCentered="1"/>
  <pageMargins left="0.39" right="0.14000000000000001" top="0.14000000000000001" bottom="0.14000000000000001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view="pageBreakPreview" zoomScaleNormal="100" zoomScaleSheetLayoutView="100" workbookViewId="0">
      <selection activeCell="D11" sqref="D11:U18"/>
    </sheetView>
  </sheetViews>
  <sheetFormatPr defaultRowHeight="12.75" x14ac:dyDescent="0.2"/>
  <cols>
    <col min="1" max="1" width="6.42578125" bestFit="1" customWidth="1"/>
    <col min="2" max="2" width="21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.7109375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4.45" customHeight="1" x14ac:dyDescent="0.2"/>
    <row r="5" spans="1:23" ht="14.45" customHeight="1" x14ac:dyDescent="0.2">
      <c r="A5" s="1" t="s">
        <v>115</v>
      </c>
      <c r="B5" s="37" t="s">
        <v>116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4.45" customHeight="1" x14ac:dyDescent="0.2">
      <c r="D6" s="38" t="s">
        <v>102</v>
      </c>
      <c r="E6" s="38"/>
      <c r="F6" s="38"/>
      <c r="G6" s="38"/>
      <c r="H6" s="38"/>
      <c r="I6" s="38"/>
      <c r="J6" s="38"/>
      <c r="K6" s="38"/>
      <c r="L6" s="38"/>
      <c r="N6" s="38" t="s">
        <v>103</v>
      </c>
      <c r="O6" s="38"/>
      <c r="P6" s="38"/>
      <c r="Q6" s="38"/>
      <c r="R6" s="38"/>
      <c r="S6" s="38"/>
      <c r="T6" s="38"/>
      <c r="U6" s="38"/>
      <c r="V6" s="38"/>
      <c r="W6" s="38"/>
    </row>
    <row r="7" spans="1:23" ht="14.45" customHeight="1" x14ac:dyDescent="0.2">
      <c r="D7" s="3"/>
      <c r="E7" s="3"/>
      <c r="F7" s="3"/>
      <c r="G7" s="3"/>
      <c r="H7" s="3"/>
      <c r="I7" s="3"/>
      <c r="J7" s="39" t="s">
        <v>40</v>
      </c>
      <c r="K7" s="39"/>
      <c r="L7" s="39"/>
      <c r="N7" s="3"/>
      <c r="O7" s="3"/>
      <c r="P7" s="3"/>
      <c r="Q7" s="3"/>
      <c r="R7" s="3"/>
      <c r="S7" s="3"/>
      <c r="T7" s="3"/>
      <c r="U7" s="39" t="s">
        <v>40</v>
      </c>
      <c r="V7" s="39"/>
      <c r="W7" s="39"/>
    </row>
    <row r="8" spans="1:23" ht="14.45" customHeight="1" x14ac:dyDescent="0.2">
      <c r="A8" s="38" t="s">
        <v>57</v>
      </c>
      <c r="B8" s="38"/>
      <c r="D8" s="2" t="s">
        <v>117</v>
      </c>
      <c r="F8" s="2" t="s">
        <v>106</v>
      </c>
      <c r="H8" s="2" t="s">
        <v>107</v>
      </c>
      <c r="J8" s="4" t="s">
        <v>80</v>
      </c>
      <c r="K8" s="3"/>
      <c r="L8" s="4" t="s">
        <v>88</v>
      </c>
      <c r="N8" s="2" t="s">
        <v>117</v>
      </c>
      <c r="P8" s="38" t="s">
        <v>106</v>
      </c>
      <c r="Q8" s="38"/>
      <c r="S8" s="2" t="s">
        <v>107</v>
      </c>
      <c r="U8" s="4" t="s">
        <v>80</v>
      </c>
      <c r="V8" s="3"/>
      <c r="W8" s="4" t="s">
        <v>88</v>
      </c>
    </row>
    <row r="9" spans="1:23" ht="21.75" customHeight="1" x14ac:dyDescent="0.2">
      <c r="A9" s="48" t="s">
        <v>118</v>
      </c>
      <c r="B9" s="48"/>
      <c r="D9" s="14">
        <v>0</v>
      </c>
      <c r="F9" s="14">
        <v>0</v>
      </c>
      <c r="H9" s="14">
        <v>0</v>
      </c>
      <c r="J9" s="6">
        <f>D9+F9+H9</f>
        <v>0</v>
      </c>
      <c r="L9" s="23">
        <f>J9/21636049687</f>
        <v>0</v>
      </c>
      <c r="N9" s="14">
        <v>0</v>
      </c>
      <c r="P9" s="41">
        <v>0</v>
      </c>
      <c r="Q9" s="41"/>
      <c r="S9" s="14">
        <v>1430946404</v>
      </c>
      <c r="U9" s="6">
        <f>O9+Q9+S9</f>
        <v>1430946404</v>
      </c>
      <c r="W9" s="24">
        <f>U9/362660207173</f>
        <v>3.9456945529107766E-3</v>
      </c>
    </row>
    <row r="10" spans="1:23" ht="21.75" customHeight="1" thickBot="1" x14ac:dyDescent="0.25">
      <c r="A10" s="45" t="s">
        <v>40</v>
      </c>
      <c r="B10" s="45"/>
      <c r="D10" s="13">
        <v>0</v>
      </c>
      <c r="F10" s="13">
        <v>0</v>
      </c>
      <c r="H10" s="13">
        <v>0</v>
      </c>
      <c r="J10" s="13">
        <f>SUM(J9)</f>
        <v>0</v>
      </c>
      <c r="L10" s="26">
        <f>SUM(L9)</f>
        <v>0</v>
      </c>
      <c r="N10" s="13">
        <v>0</v>
      </c>
      <c r="P10" s="47">
        <v>0</v>
      </c>
      <c r="Q10" s="47"/>
      <c r="S10" s="13">
        <v>1430946404</v>
      </c>
      <c r="U10" s="13">
        <f>SUM(U9)</f>
        <v>1430946404</v>
      </c>
      <c r="W10" s="26">
        <f>SUM(W9)</f>
        <v>3.9456945529107766E-3</v>
      </c>
    </row>
    <row r="11" spans="1:23" ht="13.5" thickTop="1" x14ac:dyDescent="0.2"/>
    <row r="12" spans="1:23" x14ac:dyDescent="0.2">
      <c r="D12" s="20"/>
      <c r="F12" s="20"/>
      <c r="H12" s="20"/>
      <c r="N12" s="20"/>
      <c r="Q12" s="20"/>
      <c r="S12" s="20"/>
    </row>
    <row r="13" spans="1:23" x14ac:dyDescent="0.2">
      <c r="D13" s="20"/>
      <c r="F13" s="20"/>
      <c r="H13" s="20"/>
      <c r="N13" s="20"/>
      <c r="Q13" s="20"/>
      <c r="S13" s="20"/>
    </row>
  </sheetData>
  <mergeCells count="14">
    <mergeCell ref="A10:B10"/>
    <mergeCell ref="P10:Q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0"/>
  <sheetViews>
    <sheetView rightToLeft="1" view="pageBreakPreview" zoomScaleNormal="100" zoomScaleSheetLayoutView="100" workbookViewId="0">
      <selection activeCell="D18" sqref="D18:P22"/>
    </sheetView>
  </sheetViews>
  <sheetFormatPr defaultRowHeight="12.75" x14ac:dyDescent="0.2"/>
  <cols>
    <col min="1" max="1" width="6.7109375" bestFit="1" customWidth="1"/>
    <col min="2" max="2" width="25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7.7109375" customWidth="1"/>
    <col min="11" max="11" width="1.28515625" customWidth="1"/>
    <col min="12" max="12" width="16" bestFit="1" customWidth="1"/>
    <col min="13" max="13" width="1.28515625" customWidth="1"/>
    <col min="14" max="14" width="15.42578125" bestFit="1" customWidth="1"/>
    <col min="15" max="15" width="1.28515625" customWidth="1"/>
    <col min="16" max="16" width="16" bestFit="1" customWidth="1"/>
    <col min="17" max="17" width="1.28515625" customWidth="1"/>
    <col min="18" max="18" width="16.140625" bestFit="1" customWidth="1"/>
    <col min="19" max="19" width="0.28515625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14.45" customHeight="1" x14ac:dyDescent="0.2">
      <c r="A5" s="1" t="s">
        <v>119</v>
      </c>
      <c r="B5" s="37" t="s">
        <v>120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D6" s="38" t="s">
        <v>102</v>
      </c>
      <c r="E6" s="38"/>
      <c r="F6" s="38"/>
      <c r="G6" s="38"/>
      <c r="H6" s="38"/>
      <c r="I6" s="38"/>
      <c r="J6" s="38"/>
      <c r="L6" s="38" t="s">
        <v>103</v>
      </c>
      <c r="M6" s="38"/>
      <c r="N6" s="38"/>
      <c r="O6" s="38"/>
      <c r="P6" s="38"/>
      <c r="Q6" s="38"/>
      <c r="R6" s="3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8" t="s">
        <v>121</v>
      </c>
      <c r="B8" s="38"/>
      <c r="D8" s="2" t="s">
        <v>122</v>
      </c>
      <c r="F8" s="2" t="s">
        <v>106</v>
      </c>
      <c r="H8" s="2" t="s">
        <v>107</v>
      </c>
      <c r="J8" s="2" t="s">
        <v>40</v>
      </c>
      <c r="L8" s="2" t="s">
        <v>122</v>
      </c>
      <c r="N8" s="2" t="s">
        <v>106</v>
      </c>
      <c r="P8" s="2" t="s">
        <v>107</v>
      </c>
      <c r="R8" s="2" t="s">
        <v>40</v>
      </c>
    </row>
    <row r="9" spans="1:18" ht="21.75" customHeight="1" x14ac:dyDescent="0.2">
      <c r="A9" s="40" t="s">
        <v>123</v>
      </c>
      <c r="B9" s="40"/>
      <c r="D9" s="6">
        <v>0</v>
      </c>
      <c r="F9" s="6">
        <v>0</v>
      </c>
      <c r="H9" s="6">
        <v>0</v>
      </c>
      <c r="J9" s="8">
        <f>D9+F9+H9</f>
        <v>0</v>
      </c>
      <c r="L9" s="6">
        <v>23650060286</v>
      </c>
      <c r="N9" s="6">
        <v>0</v>
      </c>
      <c r="P9" s="6">
        <v>12423671875</v>
      </c>
      <c r="R9" s="8">
        <f t="shared" ref="R9:R13" si="0">L9+N9+P9</f>
        <v>36073732161</v>
      </c>
    </row>
    <row r="10" spans="1:18" ht="21.75" customHeight="1" x14ac:dyDescent="0.2">
      <c r="A10" s="42" t="s">
        <v>124</v>
      </c>
      <c r="B10" s="42"/>
      <c r="D10" s="8">
        <v>0</v>
      </c>
      <c r="F10" s="8">
        <v>0</v>
      </c>
      <c r="H10" s="8">
        <v>0</v>
      </c>
      <c r="J10" s="8">
        <f t="shared" ref="J10:J13" si="1">D10+F10+H10</f>
        <v>0</v>
      </c>
      <c r="L10" s="8">
        <v>24382209290</v>
      </c>
      <c r="N10" s="8">
        <v>0</v>
      </c>
      <c r="P10" s="8">
        <v>12417171875</v>
      </c>
      <c r="R10" s="8">
        <f t="shared" si="0"/>
        <v>36799381165</v>
      </c>
    </row>
    <row r="11" spans="1:18" ht="21.75" customHeight="1" x14ac:dyDescent="0.2">
      <c r="A11" s="42" t="s">
        <v>125</v>
      </c>
      <c r="B11" s="42"/>
      <c r="D11" s="8">
        <v>0</v>
      </c>
      <c r="F11" s="8">
        <v>0</v>
      </c>
      <c r="H11" s="8">
        <v>0</v>
      </c>
      <c r="J11" s="8">
        <f t="shared" si="1"/>
        <v>0</v>
      </c>
      <c r="L11" s="8">
        <v>68293282344</v>
      </c>
      <c r="N11" s="8">
        <v>0</v>
      </c>
      <c r="P11" s="8">
        <v>46015037500</v>
      </c>
      <c r="R11" s="8">
        <f t="shared" si="0"/>
        <v>114308319844</v>
      </c>
    </row>
    <row r="12" spans="1:18" ht="21.75" customHeight="1" x14ac:dyDescent="0.2">
      <c r="A12" s="42" t="s">
        <v>126</v>
      </c>
      <c r="B12" s="42"/>
      <c r="D12" s="8">
        <v>0</v>
      </c>
      <c r="F12" s="8">
        <v>0</v>
      </c>
      <c r="H12" s="8">
        <v>0</v>
      </c>
      <c r="J12" s="8">
        <f t="shared" si="1"/>
        <v>0</v>
      </c>
      <c r="L12" s="8">
        <v>14259428247</v>
      </c>
      <c r="N12" s="8">
        <v>0</v>
      </c>
      <c r="P12" s="8">
        <v>4523724715</v>
      </c>
      <c r="R12" s="8">
        <f t="shared" si="0"/>
        <v>18783152962</v>
      </c>
    </row>
    <row r="13" spans="1:18" ht="21.75" customHeight="1" x14ac:dyDescent="0.2">
      <c r="A13" s="42" t="s">
        <v>127</v>
      </c>
      <c r="B13" s="42"/>
      <c r="D13" s="8">
        <v>0</v>
      </c>
      <c r="F13" s="8">
        <v>0</v>
      </c>
      <c r="H13" s="8">
        <v>0</v>
      </c>
      <c r="J13" s="8">
        <f t="shared" si="1"/>
        <v>0</v>
      </c>
      <c r="L13" s="8">
        <v>0</v>
      </c>
      <c r="N13" s="8">
        <v>0</v>
      </c>
      <c r="P13" s="8">
        <v>3991848596</v>
      </c>
      <c r="R13" s="8">
        <f t="shared" si="0"/>
        <v>3991848596</v>
      </c>
    </row>
    <row r="14" spans="1:18" ht="21.75" customHeight="1" x14ac:dyDescent="0.2">
      <c r="A14" s="42" t="s">
        <v>128</v>
      </c>
      <c r="B14" s="42"/>
      <c r="D14" s="8">
        <v>0</v>
      </c>
      <c r="F14" s="8">
        <v>0</v>
      </c>
      <c r="H14" s="8">
        <v>0</v>
      </c>
      <c r="J14" s="8">
        <f>D14+F14+H14</f>
        <v>0</v>
      </c>
      <c r="L14" s="8">
        <v>0</v>
      </c>
      <c r="N14" s="8">
        <v>0</v>
      </c>
      <c r="P14" s="8">
        <v>5611134365</v>
      </c>
      <c r="R14" s="8">
        <f>L14+N14+P14</f>
        <v>5611134365</v>
      </c>
    </row>
    <row r="15" spans="1:18" ht="21.75" customHeight="1" x14ac:dyDescent="0.2">
      <c r="A15" s="42" t="s">
        <v>129</v>
      </c>
      <c r="B15" s="42"/>
      <c r="D15" s="8">
        <v>0</v>
      </c>
      <c r="F15" s="8">
        <v>0</v>
      </c>
      <c r="H15" s="8">
        <v>0</v>
      </c>
      <c r="J15" s="8">
        <f t="shared" ref="J15:J16" si="2">D15+F15+H15</f>
        <v>0</v>
      </c>
      <c r="L15" s="8">
        <v>21995462771</v>
      </c>
      <c r="N15" s="8">
        <v>0</v>
      </c>
      <c r="P15" s="8">
        <v>32250575231</v>
      </c>
      <c r="R15" s="8">
        <f t="shared" ref="R15:R16" si="3">L15+N15+P15</f>
        <v>54246038002</v>
      </c>
    </row>
    <row r="16" spans="1:18" ht="21.75" customHeight="1" x14ac:dyDescent="0.2">
      <c r="A16" s="44" t="s">
        <v>130</v>
      </c>
      <c r="B16" s="44"/>
      <c r="D16" s="11">
        <v>0</v>
      </c>
      <c r="F16" s="11">
        <v>0</v>
      </c>
      <c r="H16" s="11">
        <v>0</v>
      </c>
      <c r="J16" s="8">
        <f t="shared" si="2"/>
        <v>0</v>
      </c>
      <c r="L16" s="11">
        <v>18514793873</v>
      </c>
      <c r="N16" s="11">
        <v>0</v>
      </c>
      <c r="P16" s="11">
        <v>-6761296000</v>
      </c>
      <c r="R16" s="8">
        <f t="shared" si="3"/>
        <v>11753497873</v>
      </c>
    </row>
    <row r="17" spans="1:18" ht="21.75" customHeight="1" x14ac:dyDescent="0.2">
      <c r="A17" s="45" t="s">
        <v>40</v>
      </c>
      <c r="B17" s="45"/>
      <c r="D17" s="13">
        <v>0</v>
      </c>
      <c r="F17" s="13">
        <v>0</v>
      </c>
      <c r="H17" s="13">
        <v>0</v>
      </c>
      <c r="J17" s="13">
        <f>SUM(J9:J16)</f>
        <v>0</v>
      </c>
      <c r="L17" s="13">
        <f>SUM(L9:L16)</f>
        <v>171095236811</v>
      </c>
      <c r="N17" s="13">
        <f>SUM(N9:N16)</f>
        <v>0</v>
      </c>
      <c r="P17" s="13">
        <f>SUM(P9:P16)</f>
        <v>110471868157</v>
      </c>
      <c r="R17" s="13">
        <f>SUM(R9:R16)</f>
        <v>281567104968</v>
      </c>
    </row>
    <row r="19" spans="1:18" x14ac:dyDescent="0.2">
      <c r="D19" s="20"/>
      <c r="F19" s="20"/>
      <c r="H19" s="20"/>
      <c r="L19" s="20"/>
      <c r="N19" s="20"/>
      <c r="P19" s="20"/>
    </row>
    <row r="20" spans="1:18" x14ac:dyDescent="0.2">
      <c r="D20" s="20"/>
      <c r="F20" s="20"/>
      <c r="H20" s="20"/>
      <c r="L20" s="20"/>
      <c r="N20" s="20"/>
      <c r="P20" s="20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0"/>
  <sheetViews>
    <sheetView rightToLeft="1" view="pageBreakPreview" zoomScaleNormal="100" zoomScaleSheetLayoutView="100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4.45" customHeight="1" x14ac:dyDescent="0.2"/>
    <row r="5" spans="1:17" ht="14.45" customHeight="1" x14ac:dyDescent="0.2">
      <c r="A5" s="1" t="s">
        <v>131</v>
      </c>
      <c r="B5" s="37" t="s">
        <v>132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29.1" customHeight="1" x14ac:dyDescent="0.2">
      <c r="M6" s="49" t="s">
        <v>133</v>
      </c>
      <c r="Q6" s="49" t="s">
        <v>134</v>
      </c>
    </row>
    <row r="7" spans="1:17" ht="14.45" customHeight="1" x14ac:dyDescent="0.2">
      <c r="A7" s="38" t="s">
        <v>135</v>
      </c>
      <c r="B7" s="38"/>
      <c r="D7" s="2" t="s">
        <v>136</v>
      </c>
      <c r="F7" s="2" t="s">
        <v>137</v>
      </c>
      <c r="H7" s="2" t="s">
        <v>51</v>
      </c>
      <c r="J7" s="38" t="s">
        <v>138</v>
      </c>
      <c r="K7" s="38"/>
      <c r="M7" s="49"/>
      <c r="O7" s="2" t="s">
        <v>139</v>
      </c>
      <c r="Q7" s="49"/>
    </row>
    <row r="8" spans="1:17" ht="14.45" customHeight="1" x14ac:dyDescent="0.2">
      <c r="A8" s="39" t="s">
        <v>140</v>
      </c>
      <c r="B8" s="53"/>
      <c r="D8" s="39" t="s">
        <v>141</v>
      </c>
      <c r="F8" s="4" t="s">
        <v>142</v>
      </c>
      <c r="H8" s="3"/>
      <c r="J8" s="3"/>
      <c r="K8" s="3"/>
      <c r="M8" s="3"/>
      <c r="O8" s="3"/>
      <c r="Q8" s="3"/>
    </row>
    <row r="9" spans="1:17" ht="14.45" customHeight="1" x14ac:dyDescent="0.2">
      <c r="A9" s="38"/>
      <c r="B9" s="38"/>
      <c r="D9" s="38"/>
      <c r="F9" s="4" t="s">
        <v>143</v>
      </c>
    </row>
    <row r="10" spans="1:17" ht="14.45" customHeight="1" x14ac:dyDescent="0.2">
      <c r="A10" s="39" t="s">
        <v>140</v>
      </c>
      <c r="B10" s="53"/>
      <c r="D10" s="39" t="s">
        <v>144</v>
      </c>
      <c r="F10" s="4" t="s">
        <v>142</v>
      </c>
    </row>
    <row r="11" spans="1:17" ht="14.45" customHeight="1" x14ac:dyDescent="0.2">
      <c r="A11" s="38"/>
      <c r="B11" s="38"/>
      <c r="D11" s="38"/>
      <c r="F11" s="4" t="s">
        <v>145</v>
      </c>
    </row>
    <row r="12" spans="1:17" ht="65.45" customHeight="1" x14ac:dyDescent="0.2">
      <c r="A12" s="50" t="s">
        <v>146</v>
      </c>
      <c r="B12" s="50"/>
      <c r="D12" s="16" t="s">
        <v>147</v>
      </c>
      <c r="F12" s="4" t="s">
        <v>148</v>
      </c>
    </row>
    <row r="13" spans="1:17" ht="14.45" customHeight="1" x14ac:dyDescent="0.2">
      <c r="A13" s="50" t="s">
        <v>149</v>
      </c>
      <c r="B13" s="51"/>
      <c r="D13" s="50" t="s">
        <v>149</v>
      </c>
      <c r="F13" s="4" t="s">
        <v>150</v>
      </c>
    </row>
    <row r="14" spans="1:17" ht="14.45" customHeight="1" x14ac:dyDescent="0.2">
      <c r="A14" s="52"/>
      <c r="B14" s="52"/>
      <c r="D14" s="52"/>
      <c r="F14" s="4" t="s">
        <v>151</v>
      </c>
    </row>
    <row r="15" spans="1:17" ht="14.45" customHeight="1" x14ac:dyDescent="0.2">
      <c r="A15" s="52"/>
      <c r="B15" s="52"/>
      <c r="D15" s="52"/>
      <c r="F15" s="4" t="s">
        <v>152</v>
      </c>
    </row>
    <row r="16" spans="1:17" ht="14.45" customHeight="1" x14ac:dyDescent="0.2">
      <c r="A16" s="49"/>
      <c r="B16" s="49"/>
      <c r="D16" s="49"/>
      <c r="F16" s="4" t="s">
        <v>153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8" t="s">
        <v>154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scale="8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0"/>
  <sheetViews>
    <sheetView rightToLeft="1" view="pageBreakPreview" topLeftCell="A4" zoomScaleNormal="100" zoomScaleSheetLayoutView="100" workbookViewId="0">
      <selection activeCell="B19" sqref="B19:H2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14.45" customHeight="1" x14ac:dyDescent="0.2">
      <c r="A5" s="1" t="s">
        <v>155</v>
      </c>
      <c r="B5" s="37" t="s">
        <v>156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 x14ac:dyDescent="0.2">
      <c r="D6" s="38" t="s">
        <v>102</v>
      </c>
      <c r="E6" s="38"/>
      <c r="F6" s="38"/>
      <c r="H6" s="38" t="s">
        <v>103</v>
      </c>
      <c r="I6" s="38"/>
      <c r="J6" s="38"/>
    </row>
    <row r="7" spans="1:10" ht="36.4" customHeight="1" x14ac:dyDescent="0.2">
      <c r="A7" s="38" t="s">
        <v>157</v>
      </c>
      <c r="B7" s="38"/>
      <c r="D7" s="16" t="s">
        <v>158</v>
      </c>
      <c r="E7" s="3"/>
      <c r="F7" s="16" t="s">
        <v>159</v>
      </c>
      <c r="H7" s="16" t="s">
        <v>158</v>
      </c>
      <c r="I7" s="3"/>
      <c r="J7" s="16" t="s">
        <v>159</v>
      </c>
    </row>
    <row r="8" spans="1:10" ht="21.75" customHeight="1" x14ac:dyDescent="0.2">
      <c r="A8" s="40" t="s">
        <v>210</v>
      </c>
      <c r="B8" s="40"/>
      <c r="D8" s="6">
        <v>2587178087</v>
      </c>
      <c r="F8" s="27">
        <f>D8/AVERAGEA(سپرده!$J$9:$J$17)</f>
        <v>5.0312056454648438E-2</v>
      </c>
      <c r="H8" s="6">
        <v>4676835922</v>
      </c>
      <c r="J8" s="27">
        <f>H8/AVERAGEA(سپرده!$J$9:$J$17)</f>
        <v>9.0948989603432659E-2</v>
      </c>
    </row>
    <row r="9" spans="1:10" ht="21.75" customHeight="1" x14ac:dyDescent="0.2">
      <c r="A9" s="42" t="s">
        <v>209</v>
      </c>
      <c r="B9" s="42"/>
      <c r="D9" s="8">
        <v>556506825</v>
      </c>
      <c r="F9" s="27">
        <f>D9/AVERAGEA(سپرده!$J$9:$J$17)</f>
        <v>1.0822217047015813E-2</v>
      </c>
      <c r="H9" s="8">
        <v>23320342362</v>
      </c>
      <c r="J9" s="27">
        <f>H9/AVERAGEA(سپرده!$J$9:$J$17)</f>
        <v>0.45350352469133043</v>
      </c>
    </row>
    <row r="10" spans="1:10" ht="21.75" customHeight="1" x14ac:dyDescent="0.2">
      <c r="A10" s="42" t="s">
        <v>213</v>
      </c>
      <c r="B10" s="42"/>
      <c r="D10" s="8">
        <v>1171459658</v>
      </c>
      <c r="F10" s="27">
        <f>D10/AVERAGEA(سپرده!$J$9:$J$17)</f>
        <v>2.2781015633903348E-2</v>
      </c>
      <c r="H10" s="8">
        <v>7442388068</v>
      </c>
      <c r="J10" s="27">
        <f>H10/AVERAGEA(سپرده!$J$9:$J$17)</f>
        <v>0.14472983151647184</v>
      </c>
    </row>
    <row r="11" spans="1:10" ht="21.75" customHeight="1" x14ac:dyDescent="0.2">
      <c r="A11" s="42" t="s">
        <v>211</v>
      </c>
      <c r="B11" s="42"/>
      <c r="D11" s="8">
        <v>10318</v>
      </c>
      <c r="F11" s="27">
        <f>D11/AVERAGEA(سپرده!$J$9:$J$17)</f>
        <v>2.0065097223400478E-7</v>
      </c>
      <c r="H11" s="8">
        <v>346523</v>
      </c>
      <c r="J11" s="27">
        <f>H11/AVERAGEA(سپرده!$J$9:$J$17)</f>
        <v>6.7387261922314438E-6</v>
      </c>
    </row>
    <row r="12" spans="1:10" ht="21.75" customHeight="1" x14ac:dyDescent="0.2">
      <c r="A12" s="42" t="s">
        <v>206</v>
      </c>
      <c r="B12" s="42"/>
      <c r="D12" s="8">
        <v>29733</v>
      </c>
      <c r="F12" s="27">
        <f>D12/AVERAGEA(سپرده!$J$9:$J$17)</f>
        <v>5.7820850527560225E-7</v>
      </c>
      <c r="H12" s="8">
        <v>277177</v>
      </c>
      <c r="J12" s="27">
        <f>H12/AVERAGEA(سپرده!$J$9:$J$17)</f>
        <v>5.3901758607195915E-6</v>
      </c>
    </row>
    <row r="13" spans="1:10" ht="21.75" customHeight="1" x14ac:dyDescent="0.2">
      <c r="A13" s="42" t="s">
        <v>212</v>
      </c>
      <c r="B13" s="42"/>
      <c r="D13" s="8">
        <v>2770472</v>
      </c>
      <c r="F13" s="27">
        <f>D13/AVERAGEA(سپرده!$J$9:$J$17)</f>
        <v>5.3876516800454323E-5</v>
      </c>
      <c r="H13" s="8">
        <v>8496457</v>
      </c>
      <c r="J13" s="27">
        <f>H13/AVERAGEA(سپرده!$J$9:$J$17)</f>
        <v>1.6522798581066248E-4</v>
      </c>
    </row>
    <row r="14" spans="1:10" ht="21.75" customHeight="1" x14ac:dyDescent="0.2">
      <c r="A14" s="42" t="s">
        <v>214</v>
      </c>
      <c r="B14" s="42"/>
      <c r="D14" s="8">
        <v>21164</v>
      </c>
      <c r="F14" s="27">
        <f>D14/AVERAGEA(سپرده!$J$9:$J$17)</f>
        <v>4.115697980578094E-7</v>
      </c>
      <c r="H14" s="8">
        <v>21301</v>
      </c>
      <c r="J14" s="27">
        <f>H14/AVERAGEA(سپرده!$J$9:$J$17)</f>
        <v>4.1423399491728396E-7</v>
      </c>
    </row>
    <row r="15" spans="1:10" ht="21.75" customHeight="1" x14ac:dyDescent="0.2">
      <c r="A15" s="42" t="s">
        <v>208</v>
      </c>
      <c r="B15" s="42"/>
      <c r="D15" s="8">
        <v>21257035376</v>
      </c>
      <c r="F15" s="27">
        <f>D15/AVERAGEA(سپرده!$J$9:$J$17)</f>
        <v>0.41337902839765783</v>
      </c>
      <c r="H15" s="8">
        <v>37985132195</v>
      </c>
      <c r="J15" s="27">
        <f>H15/AVERAGEA(سپرده!$J$9:$J$17)</f>
        <v>0.73868518175653675</v>
      </c>
    </row>
    <row r="16" spans="1:10" ht="21.75" customHeight="1" x14ac:dyDescent="0.2">
      <c r="A16" s="42" t="s">
        <v>207</v>
      </c>
      <c r="B16" s="42"/>
      <c r="D16" s="8">
        <v>1228567</v>
      </c>
      <c r="F16" s="27">
        <f>D16/AVERAGEA(سپرده!$J$9:$J$17)</f>
        <v>2.3891564547840139E-5</v>
      </c>
      <c r="H16" s="8">
        <v>7296327469</v>
      </c>
      <c r="J16" s="27">
        <f>H16/AVERAGEA(سپرده!$J$9:$J$17)</f>
        <v>0.14188943597523992</v>
      </c>
    </row>
    <row r="17" spans="1:10" ht="21.75" customHeight="1" thickBot="1" x14ac:dyDescent="0.25">
      <c r="A17" s="45" t="s">
        <v>40</v>
      </c>
      <c r="B17" s="45"/>
      <c r="D17" s="13">
        <f>SUM(D8:D16)</f>
        <v>25576240200</v>
      </c>
      <c r="F17" s="29">
        <f>SUM(F8:F16)</f>
        <v>0.49737327604384929</v>
      </c>
      <c r="H17" s="13">
        <f>SUM(H8:H16)</f>
        <v>80730167474</v>
      </c>
      <c r="J17" s="29">
        <f>SUM(J8:J16)</f>
        <v>1.5699347346648702</v>
      </c>
    </row>
    <row r="19" spans="1:10" x14ac:dyDescent="0.2">
      <c r="D19" s="28"/>
      <c r="H19" s="28"/>
    </row>
    <row r="20" spans="1:10" x14ac:dyDescent="0.2">
      <c r="D20" s="30"/>
      <c r="H20" s="30"/>
    </row>
  </sheetData>
  <mergeCells count="17">
    <mergeCell ref="A17:B17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D18" sqref="D1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6" t="s">
        <v>0</v>
      </c>
      <c r="B1" s="36"/>
      <c r="C1" s="36"/>
      <c r="D1" s="36"/>
      <c r="E1" s="36"/>
      <c r="F1" s="36"/>
    </row>
    <row r="2" spans="1:6" ht="21.75" customHeight="1" x14ac:dyDescent="0.2">
      <c r="A2" s="36" t="s">
        <v>83</v>
      </c>
      <c r="B2" s="36"/>
      <c r="C2" s="36"/>
      <c r="D2" s="36"/>
      <c r="E2" s="36"/>
      <c r="F2" s="36"/>
    </row>
    <row r="3" spans="1:6" ht="21.75" customHeight="1" x14ac:dyDescent="0.2">
      <c r="A3" s="36" t="s">
        <v>2</v>
      </c>
      <c r="B3" s="36"/>
      <c r="C3" s="36"/>
      <c r="D3" s="36"/>
      <c r="E3" s="36"/>
      <c r="F3" s="36"/>
    </row>
    <row r="4" spans="1:6" ht="14.45" customHeight="1" x14ac:dyDescent="0.2"/>
    <row r="5" spans="1:6" ht="29.1" customHeight="1" x14ac:dyDescent="0.2">
      <c r="A5" s="1" t="s">
        <v>160</v>
      </c>
      <c r="B5" s="37" t="s">
        <v>98</v>
      </c>
      <c r="C5" s="37"/>
      <c r="D5" s="37"/>
      <c r="E5" s="37"/>
      <c r="F5" s="37"/>
    </row>
    <row r="6" spans="1:6" ht="14.45" customHeight="1" x14ac:dyDescent="0.2">
      <c r="D6" s="2" t="s">
        <v>102</v>
      </c>
      <c r="F6" s="2" t="s">
        <v>8</v>
      </c>
    </row>
    <row r="7" spans="1:6" ht="14.45" customHeight="1" x14ac:dyDescent="0.2">
      <c r="A7" s="38" t="s">
        <v>98</v>
      </c>
      <c r="B7" s="38"/>
      <c r="D7" s="4" t="s">
        <v>80</v>
      </c>
      <c r="F7" s="4" t="s">
        <v>80</v>
      </c>
    </row>
    <row r="8" spans="1:6" ht="21.75" customHeight="1" x14ac:dyDescent="0.2">
      <c r="A8" s="40" t="s">
        <v>98</v>
      </c>
      <c r="B8" s="40"/>
      <c r="D8" s="6">
        <v>0</v>
      </c>
      <c r="F8" s="6">
        <v>149779763</v>
      </c>
    </row>
    <row r="9" spans="1:6" ht="21.75" customHeight="1" x14ac:dyDescent="0.2">
      <c r="A9" s="42" t="s">
        <v>161</v>
      </c>
      <c r="B9" s="42"/>
      <c r="D9" s="8">
        <v>0</v>
      </c>
      <c r="F9" s="8">
        <v>32366757</v>
      </c>
    </row>
    <row r="10" spans="1:6" ht="21.75" customHeight="1" x14ac:dyDescent="0.2">
      <c r="A10" s="44" t="s">
        <v>162</v>
      </c>
      <c r="B10" s="44"/>
      <c r="D10" s="11">
        <v>405498483</v>
      </c>
      <c r="F10" s="11">
        <v>679010503</v>
      </c>
    </row>
    <row r="11" spans="1:6" ht="21.75" customHeight="1" x14ac:dyDescent="0.2">
      <c r="A11" s="45" t="s">
        <v>40</v>
      </c>
      <c r="B11" s="45"/>
      <c r="D11" s="13">
        <f>SUM(D8:D10)</f>
        <v>405498483</v>
      </c>
      <c r="F11" s="13">
        <f>SUM(F8:F10)</f>
        <v>861157023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view="pageBreakPreview" zoomScaleNormal="100" zoomScaleSheetLayoutView="100" workbookViewId="0">
      <selection activeCell="G13" sqref="G13:Q17"/>
    </sheetView>
  </sheetViews>
  <sheetFormatPr defaultRowHeight="12.75" x14ac:dyDescent="0.2"/>
  <cols>
    <col min="1" max="1" width="43.7109375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2.85546875" customWidth="1"/>
    <col min="10" max="10" width="1.28515625" customWidth="1"/>
    <col min="11" max="11" width="10.42578125" customWidth="1"/>
    <col min="12" max="12" width="1.28515625" customWidth="1"/>
    <col min="13" max="13" width="13.7109375" customWidth="1"/>
    <col min="14" max="14" width="1.28515625" customWidth="1"/>
    <col min="15" max="15" width="12.85546875" customWidth="1"/>
    <col min="16" max="16" width="1.28515625" customWidth="1"/>
    <col min="17" max="17" width="10.42578125" customWidth="1"/>
    <col min="18" max="18" width="1.28515625" customWidth="1"/>
    <col min="19" max="19" width="13.85546875" customWidth="1"/>
    <col min="20" max="20" width="0.28515625" customWidth="1"/>
  </cols>
  <sheetData>
    <row r="1" spans="1:19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14.45" customHeight="1" x14ac:dyDescent="0.2"/>
    <row r="5" spans="1:19" ht="14.45" customHeight="1" x14ac:dyDescent="0.2">
      <c r="A5" s="37" t="s">
        <v>105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 x14ac:dyDescent="0.2">
      <c r="A6" s="38" t="s">
        <v>42</v>
      </c>
      <c r="C6" s="38" t="s">
        <v>163</v>
      </c>
      <c r="D6" s="38"/>
      <c r="E6" s="38"/>
      <c r="F6" s="38"/>
      <c r="G6" s="38"/>
      <c r="I6" s="38" t="s">
        <v>102</v>
      </c>
      <c r="J6" s="38"/>
      <c r="K6" s="38"/>
      <c r="L6" s="38"/>
      <c r="M6" s="38"/>
      <c r="O6" s="38" t="s">
        <v>103</v>
      </c>
      <c r="P6" s="38"/>
      <c r="Q6" s="38"/>
      <c r="R6" s="38"/>
      <c r="S6" s="38"/>
    </row>
    <row r="7" spans="1:19" ht="42" customHeight="1" x14ac:dyDescent="0.2">
      <c r="A7" s="38"/>
      <c r="C7" s="16" t="s">
        <v>164</v>
      </c>
      <c r="D7" s="3"/>
      <c r="E7" s="16" t="s">
        <v>165</v>
      </c>
      <c r="F7" s="3"/>
      <c r="G7" s="16" t="s">
        <v>166</v>
      </c>
      <c r="I7" s="16" t="s">
        <v>167</v>
      </c>
      <c r="J7" s="3"/>
      <c r="K7" s="16" t="s">
        <v>168</v>
      </c>
      <c r="L7" s="3"/>
      <c r="M7" s="16" t="s">
        <v>169</v>
      </c>
      <c r="O7" s="16" t="s">
        <v>167</v>
      </c>
      <c r="P7" s="3"/>
      <c r="Q7" s="16" t="s">
        <v>168</v>
      </c>
      <c r="R7" s="3"/>
      <c r="S7" s="16" t="s">
        <v>169</v>
      </c>
    </row>
    <row r="8" spans="1:19" ht="21.75" customHeight="1" x14ac:dyDescent="0.2">
      <c r="A8" s="5" t="s">
        <v>108</v>
      </c>
      <c r="C8" s="5" t="s">
        <v>170</v>
      </c>
      <c r="E8" s="6">
        <v>31</v>
      </c>
      <c r="G8" s="6">
        <v>370</v>
      </c>
      <c r="I8" s="6">
        <v>0</v>
      </c>
      <c r="K8" s="6">
        <v>0</v>
      </c>
      <c r="M8" s="6">
        <f>I8+K8</f>
        <v>0</v>
      </c>
      <c r="O8" s="6">
        <v>11470</v>
      </c>
      <c r="Q8" s="6">
        <v>0</v>
      </c>
      <c r="S8" s="6">
        <f>O8+Q8</f>
        <v>11470</v>
      </c>
    </row>
    <row r="9" spans="1:19" ht="21.75" customHeight="1" x14ac:dyDescent="0.2">
      <c r="A9" s="7" t="s">
        <v>110</v>
      </c>
      <c r="C9" s="7" t="s">
        <v>171</v>
      </c>
      <c r="E9" s="8">
        <v>1000000</v>
      </c>
      <c r="G9" s="8">
        <v>49</v>
      </c>
      <c r="I9" s="8">
        <v>0</v>
      </c>
      <c r="K9" s="8">
        <v>0</v>
      </c>
      <c r="M9" s="8">
        <f t="shared" ref="M9:M10" si="0">I9+K9</f>
        <v>0</v>
      </c>
      <c r="O9" s="8">
        <v>49000000</v>
      </c>
      <c r="Q9" s="8">
        <v>0</v>
      </c>
      <c r="S9" s="8">
        <f t="shared" ref="S9:S10" si="1">O9+Q9</f>
        <v>49000000</v>
      </c>
    </row>
    <row r="10" spans="1:19" ht="21.75" customHeight="1" x14ac:dyDescent="0.2">
      <c r="A10" s="9" t="s">
        <v>215</v>
      </c>
      <c r="C10" s="9"/>
      <c r="E10" s="11"/>
      <c r="G10" s="11"/>
      <c r="I10" s="11">
        <v>8730713</v>
      </c>
      <c r="K10" s="11">
        <v>0</v>
      </c>
      <c r="M10" s="11">
        <f t="shared" si="0"/>
        <v>8730713</v>
      </c>
      <c r="O10" s="11">
        <v>32949585</v>
      </c>
      <c r="Q10" s="11">
        <v>0</v>
      </c>
      <c r="S10" s="11">
        <f t="shared" si="1"/>
        <v>32949585</v>
      </c>
    </row>
    <row r="11" spans="1:19" ht="21.75" customHeight="1" thickBot="1" x14ac:dyDescent="0.25">
      <c r="A11" s="12" t="s">
        <v>40</v>
      </c>
      <c r="C11" s="13"/>
      <c r="E11" s="13"/>
      <c r="G11" s="13"/>
      <c r="I11" s="13">
        <f>SUM(I8:I10)</f>
        <v>8730713</v>
      </c>
      <c r="K11" s="13">
        <f>SUM(K8:K10)</f>
        <v>0</v>
      </c>
      <c r="M11" s="13">
        <f>SUM(M8:M10)</f>
        <v>8730713</v>
      </c>
      <c r="O11" s="13">
        <f>SUM(O8:O10)</f>
        <v>81961055</v>
      </c>
      <c r="Q11" s="13">
        <f>SUM(Q8:Q10)</f>
        <v>0</v>
      </c>
      <c r="S11" s="13">
        <f>SUM(S8:S10)</f>
        <v>81961055</v>
      </c>
    </row>
    <row r="12" spans="1:19" ht="13.5" thickTop="1" x14ac:dyDescent="0.2"/>
    <row r="13" spans="1:19" x14ac:dyDescent="0.2">
      <c r="I13" s="31"/>
      <c r="J13" s="32"/>
      <c r="K13" s="31"/>
      <c r="L13" s="32"/>
      <c r="M13" s="32"/>
      <c r="N13" s="32"/>
      <c r="O13" s="31"/>
      <c r="Q13" s="31"/>
    </row>
    <row r="14" spans="1:19" x14ac:dyDescent="0.2">
      <c r="I14" s="31"/>
      <c r="J14" s="32"/>
      <c r="K14" s="31"/>
      <c r="L14" s="32"/>
      <c r="M14" s="32"/>
      <c r="N14" s="32"/>
      <c r="O14" s="31"/>
      <c r="Q14" s="3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Normal="100" zoomScaleSheetLayoutView="100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4.45" customHeight="1" x14ac:dyDescent="0.2"/>
    <row r="5" spans="1:11" ht="14.45" customHeight="1" x14ac:dyDescent="0.2">
      <c r="A5" s="37" t="s">
        <v>117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4.45" customHeight="1" x14ac:dyDescent="0.2">
      <c r="I6" s="2" t="s">
        <v>102</v>
      </c>
      <c r="K6" s="2" t="s">
        <v>103</v>
      </c>
    </row>
    <row r="7" spans="1:11" ht="29.1" customHeight="1" x14ac:dyDescent="0.2">
      <c r="A7" s="2" t="s">
        <v>172</v>
      </c>
      <c r="C7" s="15" t="s">
        <v>173</v>
      </c>
      <c r="E7" s="15" t="s">
        <v>174</v>
      </c>
      <c r="G7" s="15" t="s">
        <v>175</v>
      </c>
      <c r="I7" s="16" t="s">
        <v>176</v>
      </c>
      <c r="K7" s="16" t="s">
        <v>176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7"/>
  <sheetViews>
    <sheetView rightToLeft="1" view="pageBreakPreview" zoomScaleNormal="100" zoomScaleSheetLayoutView="100" workbookViewId="0">
      <selection activeCell="H16" sqref="H16:R17"/>
    </sheetView>
  </sheetViews>
  <sheetFormatPr defaultRowHeight="12.75" x14ac:dyDescent="0.2"/>
  <cols>
    <col min="1" max="1" width="34.7109375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6" bestFit="1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4.45" customHeight="1" x14ac:dyDescent="0.2"/>
    <row r="5" spans="1:20" ht="14.45" customHeight="1" x14ac:dyDescent="0.2">
      <c r="A5" s="37" t="s">
        <v>177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4.45" customHeight="1" x14ac:dyDescent="0.2">
      <c r="A6" s="38" t="s">
        <v>86</v>
      </c>
      <c r="J6" s="38" t="s">
        <v>102</v>
      </c>
      <c r="K6" s="38"/>
      <c r="L6" s="38"/>
      <c r="M6" s="38"/>
      <c r="N6" s="38"/>
      <c r="P6" s="38" t="s">
        <v>103</v>
      </c>
      <c r="Q6" s="38"/>
      <c r="R6" s="38"/>
      <c r="S6" s="38"/>
      <c r="T6" s="38"/>
    </row>
    <row r="7" spans="1:20" ht="29.1" customHeight="1" x14ac:dyDescent="0.2">
      <c r="A7" s="38"/>
      <c r="C7" s="15" t="s">
        <v>178</v>
      </c>
      <c r="E7" s="49" t="s">
        <v>67</v>
      </c>
      <c r="F7" s="49"/>
      <c r="H7" s="15" t="s">
        <v>179</v>
      </c>
      <c r="J7" s="16" t="s">
        <v>180</v>
      </c>
      <c r="K7" s="3"/>
      <c r="L7" s="16" t="s">
        <v>168</v>
      </c>
      <c r="M7" s="3"/>
      <c r="N7" s="16" t="s">
        <v>181</v>
      </c>
      <c r="P7" s="16" t="s">
        <v>180</v>
      </c>
      <c r="Q7" s="3"/>
      <c r="R7" s="16" t="s">
        <v>168</v>
      </c>
      <c r="S7" s="3"/>
      <c r="T7" s="16" t="s">
        <v>181</v>
      </c>
    </row>
    <row r="8" spans="1:20" ht="21.75" customHeight="1" x14ac:dyDescent="0.2">
      <c r="A8" s="5" t="s">
        <v>130</v>
      </c>
      <c r="C8" s="3"/>
      <c r="E8" s="5" t="s">
        <v>182</v>
      </c>
      <c r="F8" s="3"/>
      <c r="H8" s="17">
        <v>23</v>
      </c>
      <c r="J8" s="6">
        <v>0</v>
      </c>
      <c r="L8" s="6">
        <v>0</v>
      </c>
      <c r="N8" s="6">
        <v>0</v>
      </c>
      <c r="P8" s="6">
        <v>18514793873</v>
      </c>
      <c r="R8" s="6">
        <v>0</v>
      </c>
      <c r="T8" s="6">
        <v>18514793873</v>
      </c>
    </row>
    <row r="9" spans="1:20" ht="21.75" customHeight="1" x14ac:dyDescent="0.2">
      <c r="A9" s="7" t="s">
        <v>129</v>
      </c>
      <c r="E9" s="7" t="s">
        <v>183</v>
      </c>
      <c r="H9" s="18">
        <v>23</v>
      </c>
      <c r="J9" s="8">
        <v>0</v>
      </c>
      <c r="L9" s="8">
        <v>0</v>
      </c>
      <c r="N9" s="8">
        <v>0</v>
      </c>
      <c r="P9" s="8">
        <v>21995462771</v>
      </c>
      <c r="R9" s="8">
        <v>0</v>
      </c>
      <c r="T9" s="8">
        <v>21995462771</v>
      </c>
    </row>
    <row r="10" spans="1:20" ht="21.75" customHeight="1" x14ac:dyDescent="0.2">
      <c r="A10" s="7" t="s">
        <v>126</v>
      </c>
      <c r="E10" s="7" t="s">
        <v>184</v>
      </c>
      <c r="H10" s="18">
        <v>18</v>
      </c>
      <c r="J10" s="8">
        <v>0</v>
      </c>
      <c r="L10" s="8">
        <v>0</v>
      </c>
      <c r="N10" s="8">
        <v>0</v>
      </c>
      <c r="P10" s="8">
        <v>14259428247</v>
      </c>
      <c r="R10" s="8">
        <v>0</v>
      </c>
      <c r="T10" s="8">
        <v>14259428247</v>
      </c>
    </row>
    <row r="11" spans="1:20" ht="21.75" customHeight="1" x14ac:dyDescent="0.2">
      <c r="A11" s="7" t="s">
        <v>125</v>
      </c>
      <c r="E11" s="7" t="s">
        <v>185</v>
      </c>
      <c r="H11" s="18">
        <v>19</v>
      </c>
      <c r="J11" s="8">
        <v>0</v>
      </c>
      <c r="L11" s="8">
        <v>0</v>
      </c>
      <c r="N11" s="8">
        <v>0</v>
      </c>
      <c r="P11" s="8">
        <v>68293282344</v>
      </c>
      <c r="R11" s="8">
        <v>0</v>
      </c>
      <c r="T11" s="8">
        <v>68293282344</v>
      </c>
    </row>
    <row r="12" spans="1:20" ht="21.75" customHeight="1" x14ac:dyDescent="0.2">
      <c r="A12" s="7" t="s">
        <v>124</v>
      </c>
      <c r="E12" s="7" t="s">
        <v>186</v>
      </c>
      <c r="H12" s="18">
        <v>19</v>
      </c>
      <c r="J12" s="8">
        <v>0</v>
      </c>
      <c r="L12" s="8">
        <v>0</v>
      </c>
      <c r="N12" s="8">
        <v>0</v>
      </c>
      <c r="P12" s="8">
        <v>24382209290</v>
      </c>
      <c r="R12" s="8">
        <v>0</v>
      </c>
      <c r="T12" s="8">
        <v>24382209290</v>
      </c>
    </row>
    <row r="13" spans="1:20" ht="21.75" customHeight="1" x14ac:dyDescent="0.2">
      <c r="A13" s="9" t="s">
        <v>123</v>
      </c>
      <c r="C13" s="10"/>
      <c r="E13" s="9" t="s">
        <v>187</v>
      </c>
      <c r="H13" s="19">
        <v>19</v>
      </c>
      <c r="J13" s="11">
        <v>0</v>
      </c>
      <c r="L13" s="11">
        <v>0</v>
      </c>
      <c r="N13" s="11">
        <v>0</v>
      </c>
      <c r="P13" s="11">
        <v>23650060286</v>
      </c>
      <c r="R13" s="11">
        <v>0</v>
      </c>
      <c r="T13" s="11">
        <v>23650060286</v>
      </c>
    </row>
    <row r="14" spans="1:20" ht="21.75" customHeight="1" x14ac:dyDescent="0.2">
      <c r="A14" s="12" t="s">
        <v>40</v>
      </c>
      <c r="C14" s="13"/>
      <c r="E14" s="13"/>
      <c r="H14" s="13"/>
      <c r="J14" s="13">
        <v>0</v>
      </c>
      <c r="L14" s="13">
        <v>0</v>
      </c>
      <c r="N14" s="13">
        <v>0</v>
      </c>
      <c r="P14" s="13">
        <v>171095236811</v>
      </c>
      <c r="R14" s="13">
        <v>0</v>
      </c>
      <c r="T14" s="13">
        <v>171095236811</v>
      </c>
    </row>
    <row r="15" spans="1:20" ht="13.5" thickTop="1" x14ac:dyDescent="0.2"/>
    <row r="16" spans="1:20" x14ac:dyDescent="0.2">
      <c r="J16" s="31"/>
      <c r="L16" s="31"/>
      <c r="P16" s="31"/>
      <c r="R16" s="31"/>
    </row>
    <row r="17" spans="10:18" x14ac:dyDescent="0.2">
      <c r="J17" s="31"/>
      <c r="L17" s="31"/>
      <c r="P17" s="31"/>
      <c r="R17" s="31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view="pageBreakPreview" topLeftCell="A4" zoomScaleNormal="100" zoomScaleSheetLayoutView="100" workbookViewId="0">
      <selection activeCell="A19" sqref="A19:M20"/>
    </sheetView>
  </sheetViews>
  <sheetFormatPr defaultRowHeight="12.75" x14ac:dyDescent="0.2"/>
  <cols>
    <col min="1" max="1" width="27.7109375" customWidth="1"/>
    <col min="2" max="2" width="1.28515625" customWidth="1"/>
    <col min="3" max="3" width="14.85546875" bestFit="1" customWidth="1"/>
    <col min="4" max="4" width="1.28515625" customWidth="1"/>
    <col min="5" max="5" width="11.85546875" bestFit="1" customWidth="1"/>
    <col min="6" max="6" width="1.28515625" customWidth="1"/>
    <col min="7" max="7" width="15" bestFit="1" customWidth="1"/>
    <col min="8" max="8" width="1.28515625" customWidth="1"/>
    <col min="9" max="9" width="15" bestFit="1" customWidth="1"/>
    <col min="10" max="10" width="1.28515625" customWidth="1"/>
    <col min="11" max="11" width="11.85546875" bestFit="1" customWidth="1"/>
    <col min="12" max="12" width="1.28515625" customWidth="1"/>
    <col min="13" max="13" width="14.85546875" bestFit="1" customWidth="1"/>
    <col min="14" max="14" width="0.28515625" customWidth="1"/>
  </cols>
  <sheetData>
    <row r="1" spans="1:1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4.45" customHeight="1" x14ac:dyDescent="0.2"/>
    <row r="5" spans="1:13" ht="14.45" customHeight="1" x14ac:dyDescent="0.2">
      <c r="A5" s="37" t="s">
        <v>188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 x14ac:dyDescent="0.2">
      <c r="A6" s="38" t="s">
        <v>86</v>
      </c>
      <c r="C6" s="38" t="s">
        <v>102</v>
      </c>
      <c r="D6" s="38"/>
      <c r="E6" s="38"/>
      <c r="F6" s="38"/>
      <c r="G6" s="38"/>
      <c r="I6" s="38" t="s">
        <v>103</v>
      </c>
      <c r="J6" s="38"/>
      <c r="K6" s="38"/>
      <c r="L6" s="38"/>
      <c r="M6" s="38"/>
    </row>
    <row r="7" spans="1:13" ht="29.1" customHeight="1" x14ac:dyDescent="0.2">
      <c r="A7" s="38"/>
      <c r="C7" s="16" t="s">
        <v>180</v>
      </c>
      <c r="D7" s="3"/>
      <c r="E7" s="16" t="s">
        <v>168</v>
      </c>
      <c r="F7" s="3"/>
      <c r="G7" s="16" t="s">
        <v>181</v>
      </c>
      <c r="I7" s="16" t="s">
        <v>180</v>
      </c>
      <c r="J7" s="3"/>
      <c r="K7" s="16" t="s">
        <v>168</v>
      </c>
      <c r="L7" s="3"/>
      <c r="M7" s="16" t="s">
        <v>181</v>
      </c>
    </row>
    <row r="8" spans="1:13" ht="21.75" customHeight="1" x14ac:dyDescent="0.2">
      <c r="A8" s="5" t="s">
        <v>210</v>
      </c>
      <c r="C8" s="6">
        <v>2587178087</v>
      </c>
      <c r="E8" s="6">
        <v>0</v>
      </c>
      <c r="G8" s="6">
        <f>C8+E8</f>
        <v>2587178087</v>
      </c>
      <c r="I8" s="6">
        <v>4676835922</v>
      </c>
      <c r="K8" s="6">
        <v>0</v>
      </c>
      <c r="M8" s="6">
        <f>I8+K8</f>
        <v>4676835922</v>
      </c>
    </row>
    <row r="9" spans="1:13" ht="21.75" customHeight="1" x14ac:dyDescent="0.2">
      <c r="A9" s="7" t="s">
        <v>209</v>
      </c>
      <c r="C9" s="8">
        <v>556506825</v>
      </c>
      <c r="E9" s="8">
        <v>0</v>
      </c>
      <c r="G9" s="8">
        <f t="shared" ref="G9:G16" si="0">C9+E9</f>
        <v>556506825</v>
      </c>
      <c r="I9" s="8">
        <v>23320342362</v>
      </c>
      <c r="K9" s="8">
        <v>0</v>
      </c>
      <c r="M9" s="8">
        <f t="shared" ref="M9:M16" si="1">I9+K9</f>
        <v>23320342362</v>
      </c>
    </row>
    <row r="10" spans="1:13" ht="21.75" customHeight="1" x14ac:dyDescent="0.2">
      <c r="A10" s="7" t="s">
        <v>213</v>
      </c>
      <c r="C10" s="8">
        <v>1171459658</v>
      </c>
      <c r="E10" s="8">
        <v>0</v>
      </c>
      <c r="G10" s="8">
        <f t="shared" si="0"/>
        <v>1171459658</v>
      </c>
      <c r="I10" s="8">
        <v>7450097930</v>
      </c>
      <c r="K10" s="8">
        <v>-7709862</v>
      </c>
      <c r="M10" s="8">
        <f t="shared" si="1"/>
        <v>7442388068</v>
      </c>
    </row>
    <row r="11" spans="1:13" ht="21.75" customHeight="1" x14ac:dyDescent="0.2">
      <c r="A11" s="7" t="s">
        <v>211</v>
      </c>
      <c r="C11" s="8">
        <v>10318</v>
      </c>
      <c r="E11" s="8">
        <v>0</v>
      </c>
      <c r="G11" s="8">
        <f t="shared" si="0"/>
        <v>10318</v>
      </c>
      <c r="I11" s="8">
        <v>346523</v>
      </c>
      <c r="K11" s="8">
        <v>0</v>
      </c>
      <c r="M11" s="8">
        <f t="shared" si="1"/>
        <v>346523</v>
      </c>
    </row>
    <row r="12" spans="1:13" ht="21.75" customHeight="1" x14ac:dyDescent="0.2">
      <c r="A12" s="7" t="s">
        <v>206</v>
      </c>
      <c r="C12" s="8">
        <v>29733</v>
      </c>
      <c r="E12" s="8">
        <v>0</v>
      </c>
      <c r="G12" s="8">
        <f t="shared" si="0"/>
        <v>29733</v>
      </c>
      <c r="I12" s="8">
        <v>277177</v>
      </c>
      <c r="K12" s="8">
        <v>0</v>
      </c>
      <c r="M12" s="8">
        <f t="shared" si="1"/>
        <v>277177</v>
      </c>
    </row>
    <row r="13" spans="1:13" ht="21.75" customHeight="1" x14ac:dyDescent="0.2">
      <c r="A13" s="7" t="s">
        <v>212</v>
      </c>
      <c r="C13" s="8">
        <v>2770472</v>
      </c>
      <c r="E13" s="8">
        <v>0</v>
      </c>
      <c r="G13" s="8">
        <f t="shared" si="0"/>
        <v>2770472</v>
      </c>
      <c r="I13" s="8">
        <v>8496457</v>
      </c>
      <c r="K13" s="8">
        <v>0</v>
      </c>
      <c r="M13" s="8">
        <f t="shared" si="1"/>
        <v>8496457</v>
      </c>
    </row>
    <row r="14" spans="1:13" ht="21.75" customHeight="1" x14ac:dyDescent="0.2">
      <c r="A14" s="7" t="s">
        <v>214</v>
      </c>
      <c r="C14" s="8">
        <v>21164</v>
      </c>
      <c r="E14" s="8">
        <v>0</v>
      </c>
      <c r="G14" s="8">
        <f t="shared" si="0"/>
        <v>21164</v>
      </c>
      <c r="I14" s="8">
        <v>21301</v>
      </c>
      <c r="K14" s="8">
        <v>0</v>
      </c>
      <c r="M14" s="8">
        <f t="shared" si="1"/>
        <v>21301</v>
      </c>
    </row>
    <row r="15" spans="1:13" ht="21.75" customHeight="1" x14ac:dyDescent="0.2">
      <c r="A15" s="7" t="s">
        <v>208</v>
      </c>
      <c r="C15" s="8">
        <v>21257035376</v>
      </c>
      <c r="E15" s="8">
        <v>0</v>
      </c>
      <c r="G15" s="8">
        <f t="shared" si="0"/>
        <v>21257035376</v>
      </c>
      <c r="I15" s="8">
        <v>38011427375</v>
      </c>
      <c r="K15" s="8">
        <v>-26295180</v>
      </c>
      <c r="M15" s="8">
        <f t="shared" si="1"/>
        <v>37985132195</v>
      </c>
    </row>
    <row r="16" spans="1:13" ht="21.75" customHeight="1" x14ac:dyDescent="0.2">
      <c r="A16" s="7" t="s">
        <v>207</v>
      </c>
      <c r="C16" s="8">
        <v>1228567</v>
      </c>
      <c r="E16" s="8">
        <v>0</v>
      </c>
      <c r="G16" s="11">
        <f t="shared" si="0"/>
        <v>1228567</v>
      </c>
      <c r="I16" s="8">
        <v>7296327469</v>
      </c>
      <c r="K16" s="8">
        <v>0</v>
      </c>
      <c r="M16" s="11">
        <f t="shared" si="1"/>
        <v>7296327469</v>
      </c>
    </row>
    <row r="17" spans="1:13" ht="21.75" customHeight="1" thickBot="1" x14ac:dyDescent="0.25">
      <c r="A17" s="12" t="s">
        <v>40</v>
      </c>
      <c r="C17" s="13">
        <f>SUM(C8:C16)</f>
        <v>25576240200</v>
      </c>
      <c r="E17" s="13">
        <f>SUM(E8:E16)</f>
        <v>0</v>
      </c>
      <c r="G17" s="13">
        <f>SUM(G8:G16)</f>
        <v>25576240200</v>
      </c>
      <c r="I17" s="13">
        <f>SUM(I8:I16)</f>
        <v>80764172516</v>
      </c>
      <c r="K17" s="13">
        <f>SUM(K8:K16)</f>
        <v>-34005042</v>
      </c>
      <c r="M17" s="13">
        <f>SUM(M8:M16)</f>
        <v>80730167474</v>
      </c>
    </row>
    <row r="18" spans="1:13" ht="13.5" thickTop="1" x14ac:dyDescent="0.2"/>
    <row r="19" spans="1:13" x14ac:dyDescent="0.2">
      <c r="C19" s="31"/>
      <c r="D19" s="31"/>
      <c r="E19" s="31"/>
      <c r="F19" s="31"/>
      <c r="G19" s="31"/>
      <c r="H19" s="31"/>
      <c r="I19" s="31"/>
      <c r="J19" s="32"/>
      <c r="K19" s="31"/>
      <c r="L19" s="32"/>
      <c r="M19" s="32"/>
    </row>
    <row r="20" spans="1:13" x14ac:dyDescent="0.2">
      <c r="C20" s="31"/>
      <c r="D20" s="31"/>
      <c r="E20" s="31"/>
      <c r="F20" s="31"/>
      <c r="G20" s="31"/>
      <c r="H20" s="31"/>
      <c r="I20" s="31"/>
      <c r="J20" s="32"/>
      <c r="K20" s="31"/>
      <c r="L20" s="32"/>
      <c r="M20" s="32"/>
    </row>
    <row r="21" spans="1:13" x14ac:dyDescent="0.2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40"/>
  <sheetViews>
    <sheetView rightToLeft="1" view="pageBreakPreview" topLeftCell="A10" zoomScaleNormal="100" zoomScaleSheetLayoutView="100" workbookViewId="0">
      <selection activeCell="G26" sqref="G26:U38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85546875" bestFit="1" customWidth="1"/>
    <col min="18" max="18" width="1.28515625" customWidth="1"/>
    <col min="19" max="19" width="0.28515625" customWidth="1"/>
    <col min="24" max="24" width="14.85546875" bestFit="1" customWidth="1"/>
    <col min="25" max="25" width="11.140625" bestFit="1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14.45" customHeight="1" x14ac:dyDescent="0.2">
      <c r="A5" s="37" t="s">
        <v>189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A6" s="38" t="s">
        <v>86</v>
      </c>
      <c r="C6" s="38" t="s">
        <v>102</v>
      </c>
      <c r="D6" s="38"/>
      <c r="E6" s="38"/>
      <c r="F6" s="38"/>
      <c r="G6" s="38"/>
      <c r="H6" s="38"/>
      <c r="I6" s="38"/>
      <c r="K6" s="38" t="s">
        <v>103</v>
      </c>
      <c r="L6" s="38"/>
      <c r="M6" s="38"/>
      <c r="N6" s="38"/>
      <c r="O6" s="38"/>
      <c r="P6" s="38"/>
      <c r="Q6" s="38"/>
      <c r="R6" s="38"/>
    </row>
    <row r="7" spans="1:18" ht="29.1" customHeight="1" x14ac:dyDescent="0.2">
      <c r="A7" s="38"/>
      <c r="C7" s="16" t="s">
        <v>12</v>
      </c>
      <c r="D7" s="3"/>
      <c r="E7" s="16" t="s">
        <v>190</v>
      </c>
      <c r="F7" s="3"/>
      <c r="G7" s="16" t="s">
        <v>191</v>
      </c>
      <c r="H7" s="3"/>
      <c r="I7" s="16" t="s">
        <v>192</v>
      </c>
      <c r="K7" s="16" t="s">
        <v>12</v>
      </c>
      <c r="L7" s="3"/>
      <c r="M7" s="16" t="s">
        <v>190</v>
      </c>
      <c r="N7" s="3"/>
      <c r="O7" s="16" t="s">
        <v>191</v>
      </c>
      <c r="P7" s="3"/>
      <c r="Q7" s="50" t="s">
        <v>192</v>
      </c>
      <c r="R7" s="50"/>
    </row>
    <row r="8" spans="1:18" ht="21.75" customHeight="1" x14ac:dyDescent="0.2">
      <c r="A8" s="7" t="s">
        <v>108</v>
      </c>
      <c r="C8" s="8">
        <v>0</v>
      </c>
      <c r="E8" s="8">
        <v>0</v>
      </c>
      <c r="G8" s="8">
        <v>0</v>
      </c>
      <c r="I8" s="8">
        <v>0</v>
      </c>
      <c r="K8" s="8">
        <v>31</v>
      </c>
      <c r="M8" s="8">
        <v>264204</v>
      </c>
      <c r="O8" s="8">
        <v>271457</v>
      </c>
      <c r="Q8" s="43">
        <v>-7253</v>
      </c>
      <c r="R8" s="43"/>
    </row>
    <row r="9" spans="1:18" ht="21.75" customHeight="1" x14ac:dyDescent="0.2">
      <c r="A9" s="7" t="s">
        <v>109</v>
      </c>
      <c r="C9" s="8">
        <v>0</v>
      </c>
      <c r="E9" s="8">
        <v>0</v>
      </c>
      <c r="G9" s="8">
        <v>0</v>
      </c>
      <c r="I9" s="8">
        <v>0</v>
      </c>
      <c r="K9" s="8">
        <v>3250000</v>
      </c>
      <c r="M9" s="8">
        <v>3178971938</v>
      </c>
      <c r="O9" s="8">
        <v>3118516995</v>
      </c>
      <c r="Q9" s="43">
        <v>60454943</v>
      </c>
      <c r="R9" s="43"/>
    </row>
    <row r="10" spans="1:18" ht="21.75" customHeight="1" x14ac:dyDescent="0.2">
      <c r="A10" s="7" t="s">
        <v>110</v>
      </c>
      <c r="C10" s="8">
        <v>0</v>
      </c>
      <c r="E10" s="8">
        <v>0</v>
      </c>
      <c r="G10" s="8">
        <v>0</v>
      </c>
      <c r="I10" s="8">
        <v>0</v>
      </c>
      <c r="K10" s="8">
        <v>1000000</v>
      </c>
      <c r="M10" s="8">
        <v>5169054840</v>
      </c>
      <c r="O10" s="8">
        <v>5354140991</v>
      </c>
      <c r="Q10" s="43">
        <v>-185086151</v>
      </c>
      <c r="R10" s="43"/>
    </row>
    <row r="11" spans="1:18" ht="21.75" customHeight="1" x14ac:dyDescent="0.2">
      <c r="A11" s="7" t="s">
        <v>111</v>
      </c>
      <c r="C11" s="8">
        <v>0</v>
      </c>
      <c r="E11" s="8">
        <v>0</v>
      </c>
      <c r="G11" s="8">
        <v>0</v>
      </c>
      <c r="I11" s="8">
        <v>0</v>
      </c>
      <c r="K11" s="8">
        <v>3750000</v>
      </c>
      <c r="M11" s="8">
        <v>11932749902</v>
      </c>
      <c r="O11" s="8">
        <v>11894114504</v>
      </c>
      <c r="Q11" s="43">
        <v>38635398</v>
      </c>
      <c r="R11" s="43"/>
    </row>
    <row r="12" spans="1:18" ht="21.75" customHeight="1" x14ac:dyDescent="0.2">
      <c r="A12" s="7" t="s">
        <v>112</v>
      </c>
      <c r="C12" s="8">
        <v>0</v>
      </c>
      <c r="E12" s="8">
        <v>0</v>
      </c>
      <c r="G12" s="8">
        <v>0</v>
      </c>
      <c r="I12" s="8">
        <v>0</v>
      </c>
      <c r="K12" s="8">
        <v>5872209</v>
      </c>
      <c r="M12" s="8">
        <v>19546740717</v>
      </c>
      <c r="O12" s="8">
        <v>18742496695</v>
      </c>
      <c r="Q12" s="43">
        <v>804244022</v>
      </c>
      <c r="R12" s="43"/>
    </row>
    <row r="13" spans="1:18" ht="21.75" customHeight="1" x14ac:dyDescent="0.2">
      <c r="A13" s="7" t="s">
        <v>113</v>
      </c>
      <c r="C13" s="8">
        <v>0</v>
      </c>
      <c r="E13" s="8">
        <v>0</v>
      </c>
      <c r="G13" s="8">
        <v>0</v>
      </c>
      <c r="I13" s="8">
        <v>0</v>
      </c>
      <c r="K13" s="8">
        <v>750000</v>
      </c>
      <c r="M13" s="8">
        <v>2399885242</v>
      </c>
      <c r="O13" s="8">
        <v>2345987655</v>
      </c>
      <c r="Q13" s="43">
        <v>53897587</v>
      </c>
      <c r="R13" s="43"/>
    </row>
    <row r="14" spans="1:18" ht="21.75" customHeight="1" x14ac:dyDescent="0.2">
      <c r="A14" s="7" t="s">
        <v>114</v>
      </c>
      <c r="C14" s="8">
        <v>0</v>
      </c>
      <c r="E14" s="8">
        <v>0</v>
      </c>
      <c r="G14" s="8">
        <v>0</v>
      </c>
      <c r="I14" s="8">
        <v>0</v>
      </c>
      <c r="K14" s="8">
        <v>6674177</v>
      </c>
      <c r="M14" s="8">
        <v>19881002120</v>
      </c>
      <c r="O14" s="8">
        <v>19176913718</v>
      </c>
      <c r="Q14" s="43">
        <v>704088402</v>
      </c>
      <c r="R14" s="43"/>
    </row>
    <row r="15" spans="1:18" ht="21.75" customHeight="1" x14ac:dyDescent="0.2">
      <c r="A15" s="7" t="s">
        <v>118</v>
      </c>
      <c r="C15" s="8">
        <v>0</v>
      </c>
      <c r="E15" s="8">
        <v>0</v>
      </c>
      <c r="G15" s="8">
        <v>0</v>
      </c>
      <c r="I15" s="8">
        <v>0</v>
      </c>
      <c r="K15" s="8">
        <v>577000</v>
      </c>
      <c r="M15" s="8">
        <v>30480024372</v>
      </c>
      <c r="O15" s="8">
        <v>29049077968</v>
      </c>
      <c r="Q15" s="43">
        <v>1430946404</v>
      </c>
      <c r="R15" s="43"/>
    </row>
    <row r="16" spans="1:18" ht="21.75" customHeight="1" x14ac:dyDescent="0.2">
      <c r="A16" s="7" t="s">
        <v>123</v>
      </c>
      <c r="C16" s="8">
        <v>0</v>
      </c>
      <c r="E16" s="8">
        <v>0</v>
      </c>
      <c r="G16" s="8">
        <v>0</v>
      </c>
      <c r="I16" s="8">
        <v>0</v>
      </c>
      <c r="K16" s="8">
        <v>175000</v>
      </c>
      <c r="M16" s="8">
        <v>174912343750</v>
      </c>
      <c r="O16" s="8">
        <v>162488671875</v>
      </c>
      <c r="Q16" s="43">
        <v>12423671875</v>
      </c>
      <c r="R16" s="43"/>
    </row>
    <row r="17" spans="1:25" ht="21.75" customHeight="1" x14ac:dyDescent="0.2">
      <c r="A17" s="7" t="s">
        <v>124</v>
      </c>
      <c r="C17" s="8">
        <v>0</v>
      </c>
      <c r="E17" s="8">
        <v>0</v>
      </c>
      <c r="G17" s="8">
        <v>0</v>
      </c>
      <c r="I17" s="8">
        <v>0</v>
      </c>
      <c r="K17" s="8">
        <v>185000</v>
      </c>
      <c r="M17" s="8">
        <v>184907656250</v>
      </c>
      <c r="O17" s="8">
        <v>172490484375</v>
      </c>
      <c r="Q17" s="43">
        <v>12417171875</v>
      </c>
      <c r="R17" s="43"/>
    </row>
    <row r="18" spans="1:25" ht="21.75" customHeight="1" x14ac:dyDescent="0.2">
      <c r="A18" s="7" t="s">
        <v>125</v>
      </c>
      <c r="C18" s="8">
        <v>0</v>
      </c>
      <c r="E18" s="8">
        <v>0</v>
      </c>
      <c r="G18" s="8">
        <v>0</v>
      </c>
      <c r="I18" s="8">
        <v>0</v>
      </c>
      <c r="K18" s="8">
        <v>460000</v>
      </c>
      <c r="M18" s="8">
        <v>459940000000</v>
      </c>
      <c r="O18" s="8">
        <v>413924962500</v>
      </c>
      <c r="Q18" s="43">
        <v>46015037500</v>
      </c>
      <c r="R18" s="43"/>
    </row>
    <row r="19" spans="1:25" ht="21.75" customHeight="1" x14ac:dyDescent="0.2">
      <c r="A19" s="7" t="s">
        <v>126</v>
      </c>
      <c r="C19" s="8">
        <v>0</v>
      </c>
      <c r="E19" s="8">
        <v>0</v>
      </c>
      <c r="G19" s="8">
        <v>0</v>
      </c>
      <c r="I19" s="8">
        <v>0</v>
      </c>
      <c r="K19" s="8">
        <v>100000</v>
      </c>
      <c r="M19" s="8">
        <v>99953125000</v>
      </c>
      <c r="O19" s="8">
        <v>95429400285</v>
      </c>
      <c r="Q19" s="43">
        <v>4523724715</v>
      </c>
      <c r="R19" s="43"/>
    </row>
    <row r="20" spans="1:25" ht="21.75" customHeight="1" x14ac:dyDescent="0.2">
      <c r="A20" s="7" t="s">
        <v>127</v>
      </c>
      <c r="C20" s="8">
        <v>0</v>
      </c>
      <c r="E20" s="8">
        <v>0</v>
      </c>
      <c r="G20" s="8">
        <v>0</v>
      </c>
      <c r="I20" s="8">
        <v>0</v>
      </c>
      <c r="K20" s="8">
        <v>24462</v>
      </c>
      <c r="M20" s="8">
        <v>24462000000</v>
      </c>
      <c r="O20" s="8">
        <v>20470151404</v>
      </c>
      <c r="Q20" s="43">
        <v>3991848596</v>
      </c>
      <c r="R20" s="43"/>
    </row>
    <row r="21" spans="1:25" ht="21.75" customHeight="1" x14ac:dyDescent="0.2">
      <c r="A21" s="7" t="s">
        <v>128</v>
      </c>
      <c r="C21" s="8">
        <v>0</v>
      </c>
      <c r="E21" s="8">
        <v>0</v>
      </c>
      <c r="G21" s="8">
        <v>0</v>
      </c>
      <c r="I21" s="8">
        <v>0</v>
      </c>
      <c r="K21" s="8">
        <v>36650</v>
      </c>
      <c r="M21" s="8">
        <v>36650000000</v>
      </c>
      <c r="O21" s="8">
        <v>31038865635</v>
      </c>
      <c r="Q21" s="43">
        <v>5611134365</v>
      </c>
      <c r="R21" s="43"/>
    </row>
    <row r="22" spans="1:25" ht="21.75" customHeight="1" x14ac:dyDescent="0.2">
      <c r="A22" s="7" t="s">
        <v>129</v>
      </c>
      <c r="C22" s="8">
        <v>0</v>
      </c>
      <c r="E22" s="8">
        <v>0</v>
      </c>
      <c r="G22" s="8">
        <v>0</v>
      </c>
      <c r="I22" s="8">
        <v>0</v>
      </c>
      <c r="K22" s="8">
        <v>355000</v>
      </c>
      <c r="M22" s="8">
        <v>329491440557</v>
      </c>
      <c r="O22" s="8">
        <v>297240865326</v>
      </c>
      <c r="Q22" s="43">
        <v>32250575231</v>
      </c>
      <c r="R22" s="43"/>
    </row>
    <row r="23" spans="1:25" ht="21.75" customHeight="1" x14ac:dyDescent="0.2">
      <c r="A23" s="9" t="s">
        <v>130</v>
      </c>
      <c r="C23" s="11">
        <v>0</v>
      </c>
      <c r="E23" s="11">
        <v>0</v>
      </c>
      <c r="G23" s="11">
        <v>0</v>
      </c>
      <c r="I23" s="11">
        <v>0</v>
      </c>
      <c r="K23" s="11">
        <v>100000</v>
      </c>
      <c r="M23" s="11">
        <v>91254266500</v>
      </c>
      <c r="O23" s="11">
        <v>98015562500</v>
      </c>
      <c r="Q23" s="54">
        <v>-6761296000</v>
      </c>
      <c r="R23" s="54"/>
    </row>
    <row r="24" spans="1:25" ht="21.75" customHeight="1" thickBot="1" x14ac:dyDescent="0.25">
      <c r="A24" s="12" t="s">
        <v>40</v>
      </c>
      <c r="C24" s="13">
        <v>0</v>
      </c>
      <c r="E24" s="13">
        <v>0</v>
      </c>
      <c r="G24" s="13">
        <v>0</v>
      </c>
      <c r="I24" s="13">
        <v>0</v>
      </c>
      <c r="K24" s="13">
        <v>23309529</v>
      </c>
      <c r="M24" s="13">
        <v>1494159525392</v>
      </c>
      <c r="O24" s="13">
        <v>1380780483883</v>
      </c>
      <c r="Q24" s="55">
        <v>113379041509</v>
      </c>
      <c r="R24" s="55"/>
      <c r="X24" s="20"/>
      <c r="Y24" s="20"/>
    </row>
    <row r="25" spans="1:25" ht="13.5" thickTop="1" x14ac:dyDescent="0.2">
      <c r="X25" s="20"/>
      <c r="Y25" s="20"/>
    </row>
    <row r="26" spans="1:25" x14ac:dyDescent="0.2">
      <c r="I26" s="31"/>
      <c r="J26" s="32"/>
      <c r="K26" s="32"/>
      <c r="L26" s="32"/>
      <c r="M26" s="32"/>
      <c r="N26" s="32"/>
      <c r="O26" s="32"/>
      <c r="P26" s="32"/>
      <c r="Q26" s="31"/>
      <c r="R26" s="32"/>
      <c r="S26" s="32"/>
      <c r="T26" s="32"/>
      <c r="U26" s="32"/>
      <c r="X26" s="20"/>
      <c r="Y26" s="20"/>
    </row>
    <row r="27" spans="1:25" x14ac:dyDescent="0.2">
      <c r="I27" s="31"/>
      <c r="J27" s="32"/>
      <c r="K27" s="32"/>
      <c r="L27" s="32"/>
      <c r="M27" s="32"/>
      <c r="N27" s="32"/>
      <c r="O27" s="32"/>
      <c r="P27" s="32"/>
      <c r="Q27" s="31"/>
      <c r="R27" s="32"/>
      <c r="S27" s="32"/>
      <c r="T27" s="32"/>
      <c r="U27" s="32"/>
    </row>
    <row r="28" spans="1:25" ht="17.25" x14ac:dyDescent="0.45">
      <c r="I28" s="31"/>
      <c r="J28" s="32"/>
      <c r="K28" s="32"/>
      <c r="L28" s="32"/>
      <c r="M28" s="32"/>
      <c r="N28" s="32"/>
      <c r="O28" s="32"/>
      <c r="P28" s="32"/>
      <c r="Q28" s="31"/>
      <c r="R28" s="32"/>
      <c r="S28" s="32"/>
      <c r="T28" s="32"/>
      <c r="U28" s="32"/>
      <c r="Y28" s="35"/>
    </row>
    <row r="29" spans="1:25" x14ac:dyDescent="0.2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Y29" s="20"/>
    </row>
    <row r="30" spans="1:25" x14ac:dyDescent="0.2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5" x14ac:dyDescent="0.2">
      <c r="I31" s="31"/>
      <c r="J31" s="32"/>
      <c r="K31" s="32"/>
      <c r="L31" s="32"/>
      <c r="M31" s="32"/>
      <c r="N31" s="32"/>
      <c r="O31" s="32"/>
      <c r="P31" s="32"/>
      <c r="Q31" s="31"/>
      <c r="R31" s="32"/>
      <c r="S31" s="32"/>
      <c r="T31" s="32"/>
      <c r="U31" s="32"/>
    </row>
    <row r="32" spans="1:25" x14ac:dyDescent="0.2">
      <c r="I32" s="31"/>
      <c r="J32" s="32"/>
      <c r="K32" s="32"/>
      <c r="L32" s="32"/>
      <c r="M32" s="32"/>
      <c r="N32" s="32"/>
      <c r="O32" s="32"/>
      <c r="P32" s="32"/>
      <c r="Q32" s="31"/>
      <c r="R32" s="32"/>
      <c r="S32" s="32"/>
      <c r="T32" s="32"/>
      <c r="U32" s="32"/>
    </row>
    <row r="33" spans="9:21" x14ac:dyDescent="0.2">
      <c r="I33" s="31"/>
      <c r="J33" s="32"/>
      <c r="K33" s="32"/>
      <c r="L33" s="32"/>
      <c r="M33" s="32"/>
      <c r="N33" s="32"/>
      <c r="O33" s="32"/>
      <c r="P33" s="32"/>
      <c r="Q33" s="31"/>
      <c r="R33" s="32"/>
      <c r="S33" s="32"/>
      <c r="T33" s="32"/>
      <c r="U33" s="32"/>
    </row>
    <row r="34" spans="9:21" x14ac:dyDescent="0.2">
      <c r="I34" s="31"/>
      <c r="J34" s="32"/>
      <c r="K34" s="32"/>
      <c r="L34" s="32"/>
      <c r="M34" s="32"/>
      <c r="N34" s="32"/>
      <c r="O34" s="32"/>
      <c r="P34" s="32"/>
      <c r="Q34" s="31"/>
      <c r="R34" s="32"/>
      <c r="S34" s="32"/>
      <c r="T34" s="32"/>
      <c r="U34" s="32"/>
    </row>
    <row r="35" spans="9:21" x14ac:dyDescent="0.2">
      <c r="I35" s="31"/>
      <c r="J35" s="32"/>
      <c r="K35" s="32"/>
      <c r="L35" s="32"/>
      <c r="M35" s="32"/>
      <c r="N35" s="32"/>
      <c r="O35" s="32"/>
      <c r="P35" s="32"/>
      <c r="Q35" s="31"/>
      <c r="R35" s="32"/>
      <c r="S35" s="32"/>
      <c r="T35" s="32"/>
      <c r="U35" s="32"/>
    </row>
    <row r="36" spans="9:21" x14ac:dyDescent="0.2">
      <c r="I36" s="31"/>
      <c r="J36" s="32"/>
      <c r="K36" s="32"/>
      <c r="L36" s="32"/>
      <c r="M36" s="32"/>
      <c r="N36" s="32"/>
      <c r="O36" s="32"/>
      <c r="P36" s="32"/>
      <c r="Q36" s="31"/>
      <c r="R36" s="32"/>
      <c r="S36" s="32"/>
      <c r="T36" s="32"/>
      <c r="U36" s="32"/>
    </row>
    <row r="37" spans="9:21" x14ac:dyDescent="0.2">
      <c r="I37" s="31"/>
      <c r="J37" s="32"/>
      <c r="K37" s="32"/>
      <c r="L37" s="32"/>
      <c r="M37" s="32"/>
      <c r="N37" s="32"/>
      <c r="O37" s="32"/>
      <c r="P37" s="32"/>
      <c r="Q37" s="31"/>
      <c r="R37" s="32"/>
      <c r="S37" s="32"/>
      <c r="T37" s="32"/>
      <c r="U37" s="32"/>
    </row>
    <row r="38" spans="9:21" x14ac:dyDescent="0.2"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9:21" x14ac:dyDescent="0.2"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9:21" x14ac:dyDescent="0.2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</sheetData>
  <mergeCells count="25">
    <mergeCell ref="Q23:R23"/>
    <mergeCell ref="Q24:R24"/>
    <mergeCell ref="Q18:R18"/>
    <mergeCell ref="Q19:R19"/>
    <mergeCell ref="Q20:R20"/>
    <mergeCell ref="Q21:R21"/>
    <mergeCell ref="Q22:R22"/>
    <mergeCell ref="Q12:R12"/>
    <mergeCell ref="Q13:R13"/>
    <mergeCell ref="Q14:R14"/>
    <mergeCell ref="Q16:R16"/>
    <mergeCell ref="Q17:R17"/>
    <mergeCell ref="Q15:R15"/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rightToLeft="1" view="pageBreakPreview" topLeftCell="A17" zoomScaleNormal="100" zoomScaleSheetLayoutView="100" workbookViewId="0">
      <selection activeCell="V33" sqref="V33:AB37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8.28515625" bestFit="1" customWidth="1"/>
    <col min="7" max="7" width="1.28515625" customWidth="1"/>
    <col min="8" max="8" width="12.85546875" bestFit="1" customWidth="1"/>
    <col min="9" max="9" width="1.28515625" customWidth="1"/>
    <col min="10" max="10" width="16" bestFit="1" customWidth="1"/>
    <col min="11" max="11" width="1.28515625" customWidth="1"/>
    <col min="12" max="12" width="6.85546875" bestFit="1" customWidth="1"/>
    <col min="13" max="13" width="1.28515625" customWidth="1"/>
    <col min="14" max="14" width="15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8" bestFit="1" customWidth="1"/>
    <col min="21" max="21" width="1.28515625" customWidth="1"/>
    <col min="22" max="22" width="16.140625" bestFit="1" customWidth="1"/>
    <col min="23" max="23" width="1.28515625" customWidth="1"/>
    <col min="24" max="24" width="15.85546875" bestFit="1" customWidth="1"/>
    <col min="25" max="25" width="1.28515625" customWidth="1"/>
    <col min="26" max="26" width="16.140625" bestFit="1" customWidth="1"/>
    <col min="27" max="27" width="1.28515625" customWidth="1"/>
    <col min="28" max="28" width="18.28515625" bestFit="1" customWidth="1"/>
    <col min="29" max="29" width="0.28515625" customWidth="1"/>
    <col min="30" max="30" width="4" customWidth="1"/>
  </cols>
  <sheetData>
    <row r="1" spans="1:3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30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30" ht="14.45" customHeight="1" x14ac:dyDescent="0.2">
      <c r="A4" s="1" t="s">
        <v>3</v>
      </c>
      <c r="B4" s="37" t="s">
        <v>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30" ht="14.45" customHeight="1" x14ac:dyDescent="0.2">
      <c r="A5" s="37" t="s">
        <v>5</v>
      </c>
      <c r="B5" s="37"/>
      <c r="C5" s="37" t="s">
        <v>205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30" ht="14.45" customHeight="1" x14ac:dyDescent="0.2">
      <c r="F6" s="38" t="s">
        <v>6</v>
      </c>
      <c r="G6" s="38"/>
      <c r="H6" s="38"/>
      <c r="I6" s="38"/>
      <c r="J6" s="38"/>
      <c r="L6" s="38" t="s">
        <v>7</v>
      </c>
      <c r="M6" s="38"/>
      <c r="N6" s="38"/>
      <c r="O6" s="38"/>
      <c r="P6" s="38"/>
      <c r="Q6" s="38"/>
      <c r="R6" s="38"/>
      <c r="T6" s="38" t="s">
        <v>8</v>
      </c>
      <c r="U6" s="38"/>
      <c r="V6" s="38"/>
      <c r="W6" s="38"/>
      <c r="X6" s="38"/>
      <c r="Y6" s="38"/>
      <c r="Z6" s="38"/>
      <c r="AA6" s="38"/>
      <c r="AB6" s="38"/>
    </row>
    <row r="7" spans="1:30" ht="14.45" customHeight="1" x14ac:dyDescent="0.2">
      <c r="F7" s="3"/>
      <c r="G7" s="3"/>
      <c r="H7" s="3"/>
      <c r="I7" s="3"/>
      <c r="J7" s="3"/>
      <c r="L7" s="39" t="s">
        <v>9</v>
      </c>
      <c r="M7" s="39"/>
      <c r="N7" s="39"/>
      <c r="O7" s="3"/>
      <c r="P7" s="39" t="s">
        <v>10</v>
      </c>
      <c r="Q7" s="39"/>
      <c r="R7" s="39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38" t="s">
        <v>11</v>
      </c>
      <c r="B8" s="38"/>
      <c r="C8" s="38"/>
      <c r="E8" s="38" t="s">
        <v>12</v>
      </c>
      <c r="F8" s="38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30" ht="21.75" customHeight="1" x14ac:dyDescent="0.2">
      <c r="A9" s="40" t="s">
        <v>18</v>
      </c>
      <c r="B9" s="40"/>
      <c r="C9" s="40"/>
      <c r="E9" s="41">
        <v>10000</v>
      </c>
      <c r="F9" s="41"/>
      <c r="H9" s="6">
        <v>10109372</v>
      </c>
      <c r="J9" s="6">
        <v>7193957.5</v>
      </c>
      <c r="L9" s="6">
        <v>0</v>
      </c>
      <c r="N9" s="6">
        <v>0</v>
      </c>
      <c r="P9" s="6">
        <v>0</v>
      </c>
      <c r="R9" s="6">
        <v>0</v>
      </c>
      <c r="T9" s="6">
        <v>10000</v>
      </c>
      <c r="V9" s="6">
        <v>725</v>
      </c>
      <c r="X9" s="6">
        <v>10109372</v>
      </c>
      <c r="Z9" s="6">
        <v>7193957.5</v>
      </c>
      <c r="AB9" s="23">
        <f>Z9/1366137857311</f>
        <v>5.2659088989452563E-6</v>
      </c>
      <c r="AD9" s="22">
        <f>T9-(E9+L9-P9)</f>
        <v>0</v>
      </c>
    </row>
    <row r="10" spans="1:30" ht="21.75" customHeight="1" x14ac:dyDescent="0.2">
      <c r="A10" s="42" t="s">
        <v>19</v>
      </c>
      <c r="B10" s="42"/>
      <c r="C10" s="42"/>
      <c r="E10" s="43">
        <v>10000</v>
      </c>
      <c r="F10" s="43"/>
      <c r="H10" s="8">
        <v>9608908</v>
      </c>
      <c r="J10" s="8">
        <v>9625019</v>
      </c>
      <c r="L10" s="8">
        <v>0</v>
      </c>
      <c r="N10" s="8">
        <v>0</v>
      </c>
      <c r="P10" s="8">
        <v>0</v>
      </c>
      <c r="R10" s="8">
        <v>0</v>
      </c>
      <c r="T10" s="8">
        <v>10000</v>
      </c>
      <c r="V10" s="8">
        <v>970</v>
      </c>
      <c r="X10" s="8">
        <v>9608908</v>
      </c>
      <c r="Z10" s="8">
        <v>9625019</v>
      </c>
      <c r="AB10" s="24">
        <f>Z10/1366137857311</f>
        <v>7.0454229406577915E-6</v>
      </c>
      <c r="AD10" s="22">
        <f t="shared" ref="AD10:AD30" si="0">T10-(E10+L10-P10)</f>
        <v>0</v>
      </c>
    </row>
    <row r="11" spans="1:30" ht="21.75" customHeight="1" x14ac:dyDescent="0.2">
      <c r="A11" s="42" t="s">
        <v>20</v>
      </c>
      <c r="B11" s="42"/>
      <c r="C11" s="42"/>
      <c r="E11" s="43">
        <v>10000</v>
      </c>
      <c r="F11" s="43"/>
      <c r="H11" s="8">
        <v>10109372</v>
      </c>
      <c r="J11" s="8">
        <v>4276683.7</v>
      </c>
      <c r="L11" s="8">
        <v>0</v>
      </c>
      <c r="N11" s="8">
        <v>0</v>
      </c>
      <c r="P11" s="8">
        <v>0</v>
      </c>
      <c r="R11" s="8">
        <v>0</v>
      </c>
      <c r="T11" s="8">
        <v>10000</v>
      </c>
      <c r="V11" s="8">
        <v>431</v>
      </c>
      <c r="X11" s="8">
        <v>10109372</v>
      </c>
      <c r="Z11" s="8">
        <v>4276683.7</v>
      </c>
      <c r="AB11" s="24">
        <f t="shared" ref="AB11:AB30" si="1">Z11/1366137857311</f>
        <v>3.1304920488902146E-6</v>
      </c>
      <c r="AD11" s="22">
        <f t="shared" si="0"/>
        <v>0</v>
      </c>
    </row>
    <row r="12" spans="1:30" ht="21.75" customHeight="1" x14ac:dyDescent="0.2">
      <c r="A12" s="42" t="s">
        <v>21</v>
      </c>
      <c r="B12" s="42"/>
      <c r="C12" s="42"/>
      <c r="E12" s="43">
        <v>10000</v>
      </c>
      <c r="F12" s="43"/>
      <c r="H12" s="8">
        <v>12411506</v>
      </c>
      <c r="J12" s="8">
        <v>4286606.4000000004</v>
      </c>
      <c r="L12" s="8">
        <v>0</v>
      </c>
      <c r="N12" s="8">
        <v>0</v>
      </c>
      <c r="P12" s="8">
        <v>0</v>
      </c>
      <c r="R12" s="8">
        <v>0</v>
      </c>
      <c r="T12" s="8">
        <v>10000</v>
      </c>
      <c r="V12" s="8">
        <v>432</v>
      </c>
      <c r="X12" s="8">
        <v>12411506</v>
      </c>
      <c r="Z12" s="8">
        <v>4286606.4000000004</v>
      </c>
      <c r="AB12" s="24">
        <f t="shared" si="1"/>
        <v>3.1377553715094495E-6</v>
      </c>
      <c r="AD12" s="22">
        <f t="shared" si="0"/>
        <v>0</v>
      </c>
    </row>
    <row r="13" spans="1:30" ht="21.75" customHeight="1" x14ac:dyDescent="0.2">
      <c r="A13" s="42" t="s">
        <v>22</v>
      </c>
      <c r="B13" s="42"/>
      <c r="C13" s="42"/>
      <c r="E13" s="43">
        <v>10000</v>
      </c>
      <c r="F13" s="43"/>
      <c r="H13" s="8">
        <v>11110300</v>
      </c>
      <c r="J13" s="8">
        <v>11212651</v>
      </c>
      <c r="L13" s="8">
        <v>0</v>
      </c>
      <c r="N13" s="8">
        <v>0</v>
      </c>
      <c r="P13" s="8">
        <v>0</v>
      </c>
      <c r="R13" s="8">
        <v>0</v>
      </c>
      <c r="T13" s="8">
        <v>10000</v>
      </c>
      <c r="V13" s="8">
        <v>1130</v>
      </c>
      <c r="X13" s="8">
        <v>11110300</v>
      </c>
      <c r="Z13" s="8">
        <v>11212651</v>
      </c>
      <c r="AB13" s="24">
        <f t="shared" si="1"/>
        <v>8.2075545597353652E-6</v>
      </c>
      <c r="AD13" s="22">
        <f t="shared" si="0"/>
        <v>0</v>
      </c>
    </row>
    <row r="14" spans="1:30" ht="21.75" customHeight="1" x14ac:dyDescent="0.2">
      <c r="A14" s="42" t="s">
        <v>23</v>
      </c>
      <c r="B14" s="42"/>
      <c r="C14" s="42"/>
      <c r="E14" s="43">
        <v>10000</v>
      </c>
      <c r="F14" s="43"/>
      <c r="H14" s="8">
        <v>9608908</v>
      </c>
      <c r="J14" s="8">
        <v>4256838.3</v>
      </c>
      <c r="L14" s="8">
        <v>0</v>
      </c>
      <c r="N14" s="8">
        <v>0</v>
      </c>
      <c r="P14" s="8">
        <v>0</v>
      </c>
      <c r="R14" s="8">
        <v>0</v>
      </c>
      <c r="T14" s="8">
        <v>10000</v>
      </c>
      <c r="V14" s="8">
        <v>429</v>
      </c>
      <c r="X14" s="8">
        <v>9608908</v>
      </c>
      <c r="Z14" s="8">
        <v>4256838.3</v>
      </c>
      <c r="AB14" s="24">
        <f t="shared" si="1"/>
        <v>3.1159654036517447E-6</v>
      </c>
      <c r="AD14" s="22">
        <f t="shared" si="0"/>
        <v>0</v>
      </c>
    </row>
    <row r="15" spans="1:30" ht="21.75" customHeight="1" x14ac:dyDescent="0.2">
      <c r="A15" s="42" t="s">
        <v>24</v>
      </c>
      <c r="B15" s="42"/>
      <c r="C15" s="42"/>
      <c r="E15" s="43">
        <v>10000</v>
      </c>
      <c r="F15" s="43"/>
      <c r="H15" s="8">
        <v>7607052</v>
      </c>
      <c r="J15" s="8">
        <v>4256838.3</v>
      </c>
      <c r="L15" s="8">
        <v>0</v>
      </c>
      <c r="N15" s="8">
        <v>0</v>
      </c>
      <c r="P15" s="8">
        <v>0</v>
      </c>
      <c r="R15" s="8">
        <v>0</v>
      </c>
      <c r="T15" s="8">
        <v>10000</v>
      </c>
      <c r="V15" s="8">
        <v>429</v>
      </c>
      <c r="X15" s="8">
        <v>7607052</v>
      </c>
      <c r="Z15" s="8">
        <v>4256838.3</v>
      </c>
      <c r="AB15" s="24">
        <f t="shared" si="1"/>
        <v>3.1159654036517447E-6</v>
      </c>
      <c r="AD15" s="22">
        <f t="shared" si="0"/>
        <v>0</v>
      </c>
    </row>
    <row r="16" spans="1:30" ht="21.75" customHeight="1" x14ac:dyDescent="0.2">
      <c r="A16" s="42" t="s">
        <v>25</v>
      </c>
      <c r="B16" s="42"/>
      <c r="C16" s="42"/>
      <c r="E16" s="43">
        <v>10000</v>
      </c>
      <c r="F16" s="43"/>
      <c r="H16" s="8">
        <v>12611692</v>
      </c>
      <c r="J16" s="8">
        <v>12701056</v>
      </c>
      <c r="L16" s="8">
        <v>0</v>
      </c>
      <c r="N16" s="8">
        <v>0</v>
      </c>
      <c r="P16" s="8">
        <v>0</v>
      </c>
      <c r="R16" s="8">
        <v>0</v>
      </c>
      <c r="T16" s="8">
        <v>10000</v>
      </c>
      <c r="V16" s="8">
        <v>1280</v>
      </c>
      <c r="X16" s="8">
        <v>12611692</v>
      </c>
      <c r="Z16" s="8">
        <v>12701056</v>
      </c>
      <c r="AB16" s="24">
        <f t="shared" si="1"/>
        <v>9.2970529526205913E-6</v>
      </c>
      <c r="AD16" s="22">
        <f t="shared" si="0"/>
        <v>0</v>
      </c>
    </row>
    <row r="17" spans="1:30" ht="21.75" customHeight="1" x14ac:dyDescent="0.2">
      <c r="A17" s="42" t="s">
        <v>26</v>
      </c>
      <c r="B17" s="42"/>
      <c r="C17" s="42"/>
      <c r="E17" s="43">
        <v>10000</v>
      </c>
      <c r="F17" s="43"/>
      <c r="H17" s="8">
        <v>10509744</v>
      </c>
      <c r="J17" s="8">
        <v>7233648.2999999998</v>
      </c>
      <c r="L17" s="8">
        <v>0</v>
      </c>
      <c r="N17" s="8">
        <v>0</v>
      </c>
      <c r="P17" s="8">
        <v>0</v>
      </c>
      <c r="R17" s="8">
        <v>0</v>
      </c>
      <c r="T17" s="8">
        <v>10000</v>
      </c>
      <c r="V17" s="8">
        <v>729</v>
      </c>
      <c r="X17" s="8">
        <v>10509744</v>
      </c>
      <c r="Z17" s="8">
        <v>7233648.2999999998</v>
      </c>
      <c r="AB17" s="24">
        <f t="shared" si="1"/>
        <v>5.294962189422196E-6</v>
      </c>
      <c r="AD17" s="22">
        <f t="shared" si="0"/>
        <v>0</v>
      </c>
    </row>
    <row r="18" spans="1:30" ht="21.75" customHeight="1" x14ac:dyDescent="0.2">
      <c r="A18" s="42" t="s">
        <v>27</v>
      </c>
      <c r="B18" s="42"/>
      <c r="C18" s="42"/>
      <c r="E18" s="43">
        <v>10000</v>
      </c>
      <c r="F18" s="43"/>
      <c r="H18" s="8">
        <v>12211317</v>
      </c>
      <c r="J18" s="8">
        <v>12304148</v>
      </c>
      <c r="L18" s="8">
        <v>0</v>
      </c>
      <c r="N18" s="8">
        <v>0</v>
      </c>
      <c r="P18" s="8">
        <v>0</v>
      </c>
      <c r="R18" s="8">
        <v>0</v>
      </c>
      <c r="T18" s="8">
        <v>10000</v>
      </c>
      <c r="V18" s="8">
        <v>1240</v>
      </c>
      <c r="X18" s="8">
        <v>12211317</v>
      </c>
      <c r="Z18" s="8">
        <v>12304148</v>
      </c>
      <c r="AB18" s="24">
        <f t="shared" si="1"/>
        <v>9.0065200478511974E-6</v>
      </c>
      <c r="AD18" s="22">
        <f t="shared" si="0"/>
        <v>0</v>
      </c>
    </row>
    <row r="19" spans="1:30" ht="21.75" customHeight="1" x14ac:dyDescent="0.2">
      <c r="A19" s="42" t="s">
        <v>28</v>
      </c>
      <c r="B19" s="42"/>
      <c r="C19" s="42"/>
      <c r="E19" s="43">
        <v>10000</v>
      </c>
      <c r="F19" s="43"/>
      <c r="H19" s="8">
        <v>21820230</v>
      </c>
      <c r="J19" s="8">
        <v>21919244.300000001</v>
      </c>
      <c r="L19" s="8">
        <v>0</v>
      </c>
      <c r="N19" s="8">
        <v>0</v>
      </c>
      <c r="P19" s="8">
        <v>0</v>
      </c>
      <c r="R19" s="8">
        <v>0</v>
      </c>
      <c r="T19" s="8">
        <v>10000</v>
      </c>
      <c r="V19" s="8">
        <v>2209</v>
      </c>
      <c r="X19" s="8">
        <v>21820230</v>
      </c>
      <c r="Z19" s="8">
        <v>21919244.300000001</v>
      </c>
      <c r="AB19" s="24">
        <f t="shared" si="1"/>
        <v>1.6044679665889756E-5</v>
      </c>
      <c r="AD19" s="22">
        <f t="shared" si="0"/>
        <v>0</v>
      </c>
    </row>
    <row r="20" spans="1:30" ht="21.75" customHeight="1" x14ac:dyDescent="0.2">
      <c r="A20" s="42" t="s">
        <v>29</v>
      </c>
      <c r="B20" s="42"/>
      <c r="C20" s="42"/>
      <c r="E20" s="43">
        <v>10000</v>
      </c>
      <c r="F20" s="43"/>
      <c r="H20" s="8">
        <v>13512528</v>
      </c>
      <c r="J20" s="8">
        <v>13584176.300000001</v>
      </c>
      <c r="L20" s="8">
        <v>0</v>
      </c>
      <c r="N20" s="8">
        <v>0</v>
      </c>
      <c r="P20" s="8">
        <v>0</v>
      </c>
      <c r="R20" s="8">
        <v>0</v>
      </c>
      <c r="T20" s="8">
        <v>10000</v>
      </c>
      <c r="V20" s="8">
        <v>1369</v>
      </c>
      <c r="X20" s="8">
        <v>13512528</v>
      </c>
      <c r="Z20" s="8">
        <v>13584176.300000001</v>
      </c>
      <c r="AB20" s="24">
        <f t="shared" si="1"/>
        <v>9.9434886657324917E-6</v>
      </c>
      <c r="AD20" s="22">
        <f t="shared" si="0"/>
        <v>0</v>
      </c>
    </row>
    <row r="21" spans="1:30" ht="21.75" customHeight="1" x14ac:dyDescent="0.2">
      <c r="A21" s="42" t="s">
        <v>30</v>
      </c>
      <c r="B21" s="42"/>
      <c r="C21" s="42"/>
      <c r="E21" s="43">
        <v>10000</v>
      </c>
      <c r="F21" s="43"/>
      <c r="H21" s="8">
        <v>9608908</v>
      </c>
      <c r="J21" s="8">
        <v>6281069.0999999996</v>
      </c>
      <c r="L21" s="8">
        <v>0</v>
      </c>
      <c r="N21" s="8">
        <v>0</v>
      </c>
      <c r="P21" s="8">
        <v>0</v>
      </c>
      <c r="R21" s="8">
        <v>0</v>
      </c>
      <c r="T21" s="8">
        <v>10000</v>
      </c>
      <c r="V21" s="8">
        <v>633</v>
      </c>
      <c r="X21" s="8">
        <v>9608908</v>
      </c>
      <c r="Z21" s="8">
        <v>6281069.0999999996</v>
      </c>
      <c r="AB21" s="24">
        <f t="shared" si="1"/>
        <v>4.5976832179756511E-6</v>
      </c>
      <c r="AD21" s="22">
        <f t="shared" si="0"/>
        <v>0</v>
      </c>
    </row>
    <row r="22" spans="1:30" ht="21.75" customHeight="1" x14ac:dyDescent="0.2">
      <c r="A22" s="42" t="s">
        <v>31</v>
      </c>
      <c r="B22" s="42"/>
      <c r="C22" s="42"/>
      <c r="E22" s="43">
        <v>10000</v>
      </c>
      <c r="F22" s="43"/>
      <c r="H22" s="8">
        <v>14012992</v>
      </c>
      <c r="J22" s="8">
        <v>14080311.300000001</v>
      </c>
      <c r="L22" s="8">
        <v>0</v>
      </c>
      <c r="N22" s="8">
        <v>0</v>
      </c>
      <c r="P22" s="8">
        <v>0</v>
      </c>
      <c r="R22" s="8">
        <v>0</v>
      </c>
      <c r="T22" s="8">
        <v>10000</v>
      </c>
      <c r="V22" s="8">
        <v>1419</v>
      </c>
      <c r="X22" s="8">
        <v>14012992</v>
      </c>
      <c r="Z22" s="8">
        <v>14080311.300000001</v>
      </c>
      <c r="AB22" s="24">
        <f t="shared" si="1"/>
        <v>1.0306654796694233E-5</v>
      </c>
      <c r="AD22" s="22">
        <f t="shared" si="0"/>
        <v>0</v>
      </c>
    </row>
    <row r="23" spans="1:30" ht="21.75" customHeight="1" x14ac:dyDescent="0.2">
      <c r="A23" s="42" t="s">
        <v>32</v>
      </c>
      <c r="B23" s="42"/>
      <c r="C23" s="42"/>
      <c r="E23" s="43">
        <v>10000</v>
      </c>
      <c r="F23" s="43"/>
      <c r="H23" s="8">
        <v>7506960</v>
      </c>
      <c r="J23" s="8">
        <v>6122305.9000000004</v>
      </c>
      <c r="L23" s="8">
        <v>0</v>
      </c>
      <c r="N23" s="8">
        <v>0</v>
      </c>
      <c r="P23" s="8">
        <v>0</v>
      </c>
      <c r="R23" s="8">
        <v>0</v>
      </c>
      <c r="T23" s="8">
        <v>10000</v>
      </c>
      <c r="V23" s="8">
        <v>617</v>
      </c>
      <c r="X23" s="8">
        <v>7506960</v>
      </c>
      <c r="Z23" s="8">
        <v>6122305.9000000004</v>
      </c>
      <c r="AB23" s="24">
        <f t="shared" si="1"/>
        <v>4.4814700560678948E-6</v>
      </c>
      <c r="AD23" s="22">
        <f t="shared" si="0"/>
        <v>0</v>
      </c>
    </row>
    <row r="24" spans="1:30" ht="21.75" customHeight="1" x14ac:dyDescent="0.2">
      <c r="A24" s="42" t="s">
        <v>33</v>
      </c>
      <c r="B24" s="42"/>
      <c r="C24" s="42"/>
      <c r="E24" s="43">
        <v>10000</v>
      </c>
      <c r="F24" s="43"/>
      <c r="H24" s="8">
        <v>10109372</v>
      </c>
      <c r="J24" s="8">
        <v>10220381</v>
      </c>
      <c r="L24" s="8">
        <v>0</v>
      </c>
      <c r="N24" s="8">
        <v>0</v>
      </c>
      <c r="P24" s="8">
        <v>0</v>
      </c>
      <c r="R24" s="8">
        <v>0</v>
      </c>
      <c r="T24" s="8">
        <v>10000</v>
      </c>
      <c r="V24" s="8">
        <v>1030</v>
      </c>
      <c r="X24" s="8">
        <v>10109372</v>
      </c>
      <c r="Z24" s="8">
        <v>10220381</v>
      </c>
      <c r="AB24" s="24">
        <f t="shared" si="1"/>
        <v>7.4812222978118814E-6</v>
      </c>
      <c r="AD24" s="22">
        <f t="shared" si="0"/>
        <v>0</v>
      </c>
    </row>
    <row r="25" spans="1:30" ht="21.75" customHeight="1" x14ac:dyDescent="0.2">
      <c r="A25" s="42" t="s">
        <v>34</v>
      </c>
      <c r="B25" s="42"/>
      <c r="C25" s="42"/>
      <c r="E25" s="43">
        <v>10000</v>
      </c>
      <c r="F25" s="43"/>
      <c r="H25" s="8">
        <v>13912898</v>
      </c>
      <c r="J25" s="8">
        <v>13217036.4</v>
      </c>
      <c r="L25" s="8">
        <v>0</v>
      </c>
      <c r="N25" s="8">
        <v>0</v>
      </c>
      <c r="P25" s="8">
        <v>0</v>
      </c>
      <c r="R25" s="8">
        <v>0</v>
      </c>
      <c r="T25" s="8">
        <v>10000</v>
      </c>
      <c r="V25" s="8">
        <v>1332</v>
      </c>
      <c r="X25" s="8">
        <v>13912898</v>
      </c>
      <c r="Z25" s="8">
        <v>13217036.4</v>
      </c>
      <c r="AB25" s="24">
        <f t="shared" si="1"/>
        <v>9.6747457288208026E-6</v>
      </c>
      <c r="AD25" s="22">
        <f t="shared" si="0"/>
        <v>0</v>
      </c>
    </row>
    <row r="26" spans="1:30" ht="21.75" customHeight="1" x14ac:dyDescent="0.2">
      <c r="A26" s="42" t="s">
        <v>35</v>
      </c>
      <c r="B26" s="42"/>
      <c r="C26" s="42"/>
      <c r="E26" s="43">
        <v>10000</v>
      </c>
      <c r="F26" s="43"/>
      <c r="H26" s="8">
        <v>7607052</v>
      </c>
      <c r="J26" s="8">
        <v>4296529.0999999996</v>
      </c>
      <c r="L26" s="8">
        <v>0</v>
      </c>
      <c r="N26" s="8">
        <v>0</v>
      </c>
      <c r="P26" s="8">
        <v>0</v>
      </c>
      <c r="R26" s="8">
        <v>0</v>
      </c>
      <c r="T26" s="8">
        <v>10000</v>
      </c>
      <c r="V26" s="8">
        <v>433</v>
      </c>
      <c r="X26" s="8">
        <v>7607052</v>
      </c>
      <c r="Z26" s="8">
        <v>4296529.0999999996</v>
      </c>
      <c r="AB26" s="24">
        <f t="shared" si="1"/>
        <v>3.145018694128684E-6</v>
      </c>
      <c r="AD26" s="22">
        <f t="shared" si="0"/>
        <v>0</v>
      </c>
    </row>
    <row r="27" spans="1:30" ht="21.75" customHeight="1" x14ac:dyDescent="0.2">
      <c r="A27" s="42" t="s">
        <v>36</v>
      </c>
      <c r="B27" s="42"/>
      <c r="C27" s="42"/>
      <c r="E27" s="43">
        <v>10000</v>
      </c>
      <c r="F27" s="43"/>
      <c r="H27" s="8">
        <v>8808166</v>
      </c>
      <c r="J27" s="8">
        <v>5090345.0999999996</v>
      </c>
      <c r="L27" s="8">
        <v>0</v>
      </c>
      <c r="N27" s="8">
        <v>0</v>
      </c>
      <c r="P27" s="8">
        <v>0</v>
      </c>
      <c r="R27" s="8">
        <v>0</v>
      </c>
      <c r="T27" s="8">
        <v>10000</v>
      </c>
      <c r="V27" s="8">
        <v>513</v>
      </c>
      <c r="X27" s="8">
        <v>8808166</v>
      </c>
      <c r="Z27" s="8">
        <v>5090345.0999999996</v>
      </c>
      <c r="AB27" s="24">
        <f t="shared" si="1"/>
        <v>3.7260845036674709E-6</v>
      </c>
      <c r="AD27" s="22">
        <f t="shared" si="0"/>
        <v>0</v>
      </c>
    </row>
    <row r="28" spans="1:30" ht="21.75" customHeight="1" x14ac:dyDescent="0.2">
      <c r="A28" s="42" t="s">
        <v>37</v>
      </c>
      <c r="B28" s="42"/>
      <c r="C28" s="42"/>
      <c r="E28" s="43">
        <v>10000</v>
      </c>
      <c r="F28" s="43"/>
      <c r="H28" s="8">
        <v>7206680</v>
      </c>
      <c r="J28" s="8">
        <v>4276683.7</v>
      </c>
      <c r="L28" s="8">
        <v>0</v>
      </c>
      <c r="N28" s="8">
        <v>0</v>
      </c>
      <c r="P28" s="8">
        <v>0</v>
      </c>
      <c r="R28" s="8">
        <v>0</v>
      </c>
      <c r="T28" s="8">
        <v>10000</v>
      </c>
      <c r="V28" s="8">
        <v>431</v>
      </c>
      <c r="X28" s="8">
        <v>7206680</v>
      </c>
      <c r="Z28" s="8">
        <v>4276683.7</v>
      </c>
      <c r="AB28" s="24">
        <f t="shared" si="1"/>
        <v>3.1304920488902146E-6</v>
      </c>
      <c r="AD28" s="22">
        <f t="shared" si="0"/>
        <v>0</v>
      </c>
    </row>
    <row r="29" spans="1:30" ht="21.75" customHeight="1" x14ac:dyDescent="0.2">
      <c r="A29" s="42" t="s">
        <v>38</v>
      </c>
      <c r="B29" s="42"/>
      <c r="C29" s="42"/>
      <c r="E29" s="43">
        <v>10000</v>
      </c>
      <c r="F29" s="43"/>
      <c r="H29" s="8">
        <v>12611692</v>
      </c>
      <c r="J29" s="8">
        <v>12641519.800000001</v>
      </c>
      <c r="L29" s="8">
        <v>0</v>
      </c>
      <c r="N29" s="8">
        <v>0</v>
      </c>
      <c r="P29" s="8">
        <v>0</v>
      </c>
      <c r="R29" s="8">
        <v>0</v>
      </c>
      <c r="T29" s="8">
        <v>10000</v>
      </c>
      <c r="V29" s="8">
        <v>1274</v>
      </c>
      <c r="X29" s="8">
        <v>12611692</v>
      </c>
      <c r="Z29" s="8">
        <v>12641519.800000001</v>
      </c>
      <c r="AB29" s="24">
        <f t="shared" si="1"/>
        <v>9.2534730169051817E-6</v>
      </c>
      <c r="AD29" s="22">
        <f t="shared" si="0"/>
        <v>0</v>
      </c>
    </row>
    <row r="30" spans="1:30" ht="21.75" customHeight="1" x14ac:dyDescent="0.2">
      <c r="A30" s="44" t="s">
        <v>39</v>
      </c>
      <c r="B30" s="44"/>
      <c r="C30" s="44"/>
      <c r="D30" s="10"/>
      <c r="E30" s="43">
        <v>0</v>
      </c>
      <c r="F30" s="43"/>
      <c r="H30" s="11">
        <v>0</v>
      </c>
      <c r="J30" s="11">
        <v>0</v>
      </c>
      <c r="L30" s="8">
        <v>36568</v>
      </c>
      <c r="N30" s="11">
        <v>904664410988.04004</v>
      </c>
      <c r="P30" s="8">
        <v>0</v>
      </c>
      <c r="R30" s="11">
        <v>0</v>
      </c>
      <c r="T30" s="8">
        <v>36568</v>
      </c>
      <c r="V30" s="8">
        <v>24679390</v>
      </c>
      <c r="X30" s="11">
        <v>904664410988</v>
      </c>
      <c r="Z30" s="11">
        <v>900309991279.552</v>
      </c>
      <c r="AB30" s="24">
        <f t="shared" si="1"/>
        <v>0.65901840466646056</v>
      </c>
      <c r="AD30" s="22">
        <f t="shared" si="0"/>
        <v>0</v>
      </c>
    </row>
    <row r="31" spans="1:30" ht="21.75" customHeight="1" thickBot="1" x14ac:dyDescent="0.25">
      <c r="A31" s="45" t="s">
        <v>40</v>
      </c>
      <c r="B31" s="45"/>
      <c r="C31" s="45"/>
      <c r="D31" s="45"/>
      <c r="F31" s="8"/>
      <c r="H31" s="13">
        <v>232615649</v>
      </c>
      <c r="J31" s="13">
        <v>189077048.5</v>
      </c>
      <c r="L31" s="8"/>
      <c r="N31" s="13">
        <v>904664410988.04004</v>
      </c>
      <c r="P31" s="8"/>
      <c r="R31" s="13">
        <v>0</v>
      </c>
      <c r="T31" s="8"/>
      <c r="V31" s="8"/>
      <c r="X31" s="13">
        <v>904897026637</v>
      </c>
      <c r="Z31" s="13">
        <v>900499068328.052</v>
      </c>
      <c r="AB31" s="26">
        <f>SUM(AB9:AB30)</f>
        <v>0.65915680727897008</v>
      </c>
    </row>
    <row r="32" spans="1:30" ht="13.5" thickTop="1" x14ac:dyDescent="0.2"/>
    <row r="33" spans="24:26" x14ac:dyDescent="0.2">
      <c r="X33" s="20"/>
    </row>
    <row r="34" spans="24:26" x14ac:dyDescent="0.2">
      <c r="X34" s="20"/>
    </row>
    <row r="35" spans="24:26" x14ac:dyDescent="0.2">
      <c r="X35" s="20"/>
      <c r="Z35" s="20"/>
    </row>
    <row r="36" spans="24:26" x14ac:dyDescent="0.2">
      <c r="X36" s="20"/>
      <c r="Z36" s="20"/>
    </row>
  </sheetData>
  <mergeCells count="58">
    <mergeCell ref="A29:C29"/>
    <mergeCell ref="E29:F29"/>
    <mergeCell ref="A30:C30"/>
    <mergeCell ref="E30:F30"/>
    <mergeCell ref="A31:D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6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Normal="100" zoomScaleSheetLayoutView="100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7.35" customHeight="1" x14ac:dyDescent="0.2"/>
    <row r="5" spans="1:25" ht="14.45" customHeight="1" x14ac:dyDescent="0.2">
      <c r="A5" s="37" t="s">
        <v>193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7.35" customHeight="1" x14ac:dyDescent="0.2"/>
    <row r="7" spans="1:25" ht="14.45" customHeight="1" x14ac:dyDescent="0.2">
      <c r="E7" s="38" t="s">
        <v>102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Y7" s="2" t="s">
        <v>103</v>
      </c>
    </row>
    <row r="8" spans="1:25" ht="29.1" customHeight="1" x14ac:dyDescent="0.2">
      <c r="A8" s="2" t="s">
        <v>194</v>
      </c>
      <c r="C8" s="2" t="s">
        <v>195</v>
      </c>
      <c r="E8" s="16" t="s">
        <v>45</v>
      </c>
      <c r="F8" s="3"/>
      <c r="G8" s="16" t="s">
        <v>12</v>
      </c>
      <c r="H8" s="3"/>
      <c r="I8" s="16" t="s">
        <v>44</v>
      </c>
      <c r="J8" s="3"/>
      <c r="K8" s="16" t="s">
        <v>196</v>
      </c>
      <c r="L8" s="3"/>
      <c r="M8" s="16" t="s">
        <v>197</v>
      </c>
      <c r="N8" s="3"/>
      <c r="O8" s="16" t="s">
        <v>198</v>
      </c>
      <c r="P8" s="3"/>
      <c r="Q8" s="16" t="s">
        <v>199</v>
      </c>
      <c r="R8" s="3"/>
      <c r="S8" s="16" t="s">
        <v>200</v>
      </c>
      <c r="T8" s="3"/>
      <c r="U8" s="16" t="s">
        <v>201</v>
      </c>
      <c r="V8" s="3"/>
      <c r="W8" s="16" t="s">
        <v>202</v>
      </c>
      <c r="Y8" s="16" t="s">
        <v>202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45"/>
  <sheetViews>
    <sheetView rightToLeft="1" view="pageBreakPreview" topLeftCell="A14" zoomScaleNormal="100" zoomScaleSheetLayoutView="100" workbookViewId="0">
      <selection activeCell="Y42" sqref="Y42"/>
    </sheetView>
  </sheetViews>
  <sheetFormatPr defaultRowHeight="12.75" x14ac:dyDescent="0.2"/>
  <cols>
    <col min="1" max="1" width="27.7109375" bestFit="1" customWidth="1"/>
    <col min="2" max="2" width="1.28515625" customWidth="1"/>
    <col min="3" max="3" width="8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6.28515625" bestFit="1" customWidth="1"/>
    <col min="10" max="10" width="1.28515625" customWidth="1"/>
    <col min="11" max="11" width="8" bestFit="1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27.140625" customWidth="1"/>
    <col min="18" max="18" width="1.28515625" customWidth="1"/>
    <col min="19" max="19" width="0.28515625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14.45" customHeight="1" x14ac:dyDescent="0.2">
      <c r="A5" s="37" t="s">
        <v>203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A6" s="38" t="s">
        <v>86</v>
      </c>
      <c r="C6" s="38" t="s">
        <v>102</v>
      </c>
      <c r="D6" s="38"/>
      <c r="E6" s="38"/>
      <c r="F6" s="38"/>
      <c r="G6" s="38"/>
      <c r="H6" s="38"/>
      <c r="I6" s="38"/>
      <c r="K6" s="38" t="s">
        <v>103</v>
      </c>
      <c r="L6" s="38"/>
      <c r="M6" s="38"/>
      <c r="N6" s="38"/>
      <c r="O6" s="38"/>
      <c r="P6" s="38"/>
      <c r="Q6" s="38"/>
      <c r="R6" s="38"/>
    </row>
    <row r="7" spans="1:18" ht="29.1" customHeight="1" x14ac:dyDescent="0.2">
      <c r="A7" s="38"/>
      <c r="C7" s="16" t="s">
        <v>12</v>
      </c>
      <c r="D7" s="3"/>
      <c r="E7" s="16" t="s">
        <v>14</v>
      </c>
      <c r="F7" s="3"/>
      <c r="G7" s="16" t="s">
        <v>191</v>
      </c>
      <c r="H7" s="3"/>
      <c r="I7" s="16" t="s">
        <v>204</v>
      </c>
      <c r="K7" s="16" t="s">
        <v>12</v>
      </c>
      <c r="L7" s="3"/>
      <c r="M7" s="16" t="s">
        <v>14</v>
      </c>
      <c r="N7" s="3"/>
      <c r="O7" s="16" t="s">
        <v>191</v>
      </c>
      <c r="P7" s="3"/>
      <c r="Q7" s="50" t="s">
        <v>204</v>
      </c>
      <c r="R7" s="50"/>
    </row>
    <row r="8" spans="1:18" ht="21.75" customHeight="1" x14ac:dyDescent="0.2">
      <c r="A8" s="5" t="s">
        <v>29</v>
      </c>
      <c r="C8" s="6">
        <v>10000</v>
      </c>
      <c r="E8" s="6">
        <v>13584176</v>
      </c>
      <c r="G8" s="6">
        <v>13584176</v>
      </c>
      <c r="I8" s="6">
        <v>0</v>
      </c>
      <c r="K8" s="6">
        <v>10000</v>
      </c>
      <c r="M8" s="6">
        <v>13584176</v>
      </c>
      <c r="O8" s="6">
        <v>13608544</v>
      </c>
      <c r="Q8" s="41">
        <v>-24367</v>
      </c>
      <c r="R8" s="41"/>
    </row>
    <row r="9" spans="1:18" ht="21.75" customHeight="1" x14ac:dyDescent="0.2">
      <c r="A9" s="7" t="s">
        <v>31</v>
      </c>
      <c r="C9" s="8">
        <v>10000</v>
      </c>
      <c r="E9" s="8">
        <v>14080311</v>
      </c>
      <c r="G9" s="8">
        <v>14080311</v>
      </c>
      <c r="I9" s="8">
        <v>0</v>
      </c>
      <c r="K9" s="8">
        <v>10000</v>
      </c>
      <c r="M9" s="8">
        <v>14080311</v>
      </c>
      <c r="O9" s="8">
        <v>14105569</v>
      </c>
      <c r="Q9" s="43">
        <v>-25257</v>
      </c>
      <c r="R9" s="43"/>
    </row>
    <row r="10" spans="1:18" ht="21.75" customHeight="1" x14ac:dyDescent="0.2">
      <c r="A10" s="7" t="s">
        <v>23</v>
      </c>
      <c r="C10" s="8">
        <v>10000</v>
      </c>
      <c r="E10" s="8">
        <v>4256838</v>
      </c>
      <c r="G10" s="8">
        <v>4256838</v>
      </c>
      <c r="I10" s="8">
        <v>0</v>
      </c>
      <c r="K10" s="8">
        <v>10000</v>
      </c>
      <c r="M10" s="8">
        <v>4256838</v>
      </c>
      <c r="O10" s="8">
        <v>4264474</v>
      </c>
      <c r="Q10" s="43">
        <v>-7635</v>
      </c>
      <c r="R10" s="43"/>
    </row>
    <row r="11" spans="1:18" ht="21.75" customHeight="1" x14ac:dyDescent="0.2">
      <c r="A11" s="7" t="s">
        <v>24</v>
      </c>
      <c r="C11" s="8">
        <v>10000</v>
      </c>
      <c r="E11" s="8">
        <v>4256838</v>
      </c>
      <c r="G11" s="8">
        <v>4256838</v>
      </c>
      <c r="I11" s="8">
        <v>0</v>
      </c>
      <c r="K11" s="8">
        <v>10000</v>
      </c>
      <c r="M11" s="8">
        <v>4256838</v>
      </c>
      <c r="O11" s="8">
        <v>4264474</v>
      </c>
      <c r="Q11" s="43">
        <v>-7635</v>
      </c>
      <c r="R11" s="43"/>
    </row>
    <row r="12" spans="1:18" ht="21.75" customHeight="1" x14ac:dyDescent="0.2">
      <c r="A12" s="7" t="s">
        <v>32</v>
      </c>
      <c r="C12" s="8">
        <v>10000</v>
      </c>
      <c r="E12" s="8">
        <v>6122305</v>
      </c>
      <c r="G12" s="8">
        <v>6122305</v>
      </c>
      <c r="I12" s="8">
        <v>0</v>
      </c>
      <c r="K12" s="8">
        <v>10000</v>
      </c>
      <c r="M12" s="8">
        <v>6122305</v>
      </c>
      <c r="O12" s="8">
        <v>6133288</v>
      </c>
      <c r="Q12" s="43">
        <v>-10982</v>
      </c>
      <c r="R12" s="43"/>
    </row>
    <row r="13" spans="1:18" ht="21.75" customHeight="1" x14ac:dyDescent="0.2">
      <c r="A13" s="7" t="s">
        <v>33</v>
      </c>
      <c r="C13" s="8">
        <v>10000</v>
      </c>
      <c r="E13" s="8">
        <v>10220381</v>
      </c>
      <c r="G13" s="8">
        <v>10220381</v>
      </c>
      <c r="I13" s="8">
        <v>0</v>
      </c>
      <c r="K13" s="8">
        <v>10000</v>
      </c>
      <c r="M13" s="8">
        <v>10220381</v>
      </c>
      <c r="O13" s="8">
        <v>10238715</v>
      </c>
      <c r="Q13" s="43">
        <v>-18334</v>
      </c>
      <c r="R13" s="43"/>
    </row>
    <row r="14" spans="1:18" ht="21.75" customHeight="1" x14ac:dyDescent="0.2">
      <c r="A14" s="7" t="s">
        <v>26</v>
      </c>
      <c r="C14" s="8">
        <v>10000</v>
      </c>
      <c r="E14" s="8">
        <v>7233648</v>
      </c>
      <c r="G14" s="8">
        <v>7233648</v>
      </c>
      <c r="I14" s="8">
        <v>0</v>
      </c>
      <c r="K14" s="8">
        <v>10000</v>
      </c>
      <c r="M14" s="8">
        <v>7233648</v>
      </c>
      <c r="O14" s="8">
        <v>7246624</v>
      </c>
      <c r="Q14" s="43">
        <v>-12975</v>
      </c>
      <c r="R14" s="43"/>
    </row>
    <row r="15" spans="1:18" ht="21.75" customHeight="1" x14ac:dyDescent="0.2">
      <c r="A15" s="7" t="s">
        <v>36</v>
      </c>
      <c r="C15" s="8">
        <v>10000</v>
      </c>
      <c r="E15" s="8">
        <v>5090345</v>
      </c>
      <c r="G15" s="8">
        <v>5090345</v>
      </c>
      <c r="I15" s="8">
        <v>0</v>
      </c>
      <c r="K15" s="8">
        <v>10000</v>
      </c>
      <c r="M15" s="8">
        <v>5090345</v>
      </c>
      <c r="O15" s="8">
        <v>5099476</v>
      </c>
      <c r="Q15" s="43">
        <v>-9130</v>
      </c>
      <c r="R15" s="43"/>
    </row>
    <row r="16" spans="1:18" ht="21.75" customHeight="1" x14ac:dyDescent="0.2">
      <c r="A16" s="7" t="s">
        <v>34</v>
      </c>
      <c r="C16" s="8">
        <v>10000</v>
      </c>
      <c r="E16" s="8">
        <v>13217036</v>
      </c>
      <c r="G16" s="8">
        <v>13217036</v>
      </c>
      <c r="I16" s="8">
        <v>0</v>
      </c>
      <c r="K16" s="8">
        <v>10000</v>
      </c>
      <c r="M16" s="8">
        <v>13217036</v>
      </c>
      <c r="O16" s="8">
        <v>13240746</v>
      </c>
      <c r="Q16" s="43">
        <v>-23709</v>
      </c>
      <c r="R16" s="43"/>
    </row>
    <row r="17" spans="1:24" ht="21.75" customHeight="1" x14ac:dyDescent="0.2">
      <c r="A17" s="7" t="s">
        <v>28</v>
      </c>
      <c r="C17" s="8">
        <v>10000</v>
      </c>
      <c r="E17" s="8">
        <v>21919244</v>
      </c>
      <c r="G17" s="8">
        <v>21919244</v>
      </c>
      <c r="I17" s="8">
        <v>0</v>
      </c>
      <c r="K17" s="8">
        <v>10000</v>
      </c>
      <c r="M17" s="8">
        <v>21919244</v>
      </c>
      <c r="O17" s="8">
        <v>21958564</v>
      </c>
      <c r="Q17" s="43">
        <v>-39319</v>
      </c>
      <c r="R17" s="43"/>
    </row>
    <row r="18" spans="1:24" ht="21.75" customHeight="1" x14ac:dyDescent="0.2">
      <c r="A18" s="7" t="s">
        <v>35</v>
      </c>
      <c r="C18" s="8">
        <v>10000</v>
      </c>
      <c r="E18" s="8">
        <v>4296529</v>
      </c>
      <c r="G18" s="8">
        <v>4296529</v>
      </c>
      <c r="I18" s="8">
        <v>0</v>
      </c>
      <c r="K18" s="8">
        <v>10000</v>
      </c>
      <c r="M18" s="8">
        <v>4296529</v>
      </c>
      <c r="O18" s="8">
        <v>4304236</v>
      </c>
      <c r="Q18" s="43">
        <v>-7706</v>
      </c>
      <c r="R18" s="43"/>
    </row>
    <row r="19" spans="1:24" ht="21.75" customHeight="1" x14ac:dyDescent="0.2">
      <c r="A19" s="7" t="s">
        <v>27</v>
      </c>
      <c r="C19" s="8">
        <v>10000</v>
      </c>
      <c r="E19" s="8">
        <v>12304148</v>
      </c>
      <c r="G19" s="8">
        <v>12304148</v>
      </c>
      <c r="I19" s="8">
        <v>0</v>
      </c>
      <c r="K19" s="8">
        <v>10000</v>
      </c>
      <c r="M19" s="8">
        <v>12304148</v>
      </c>
      <c r="O19" s="8">
        <v>12326220</v>
      </c>
      <c r="Q19" s="43">
        <v>-22072</v>
      </c>
      <c r="R19" s="43"/>
    </row>
    <row r="20" spans="1:24" ht="21.75" customHeight="1" x14ac:dyDescent="0.2">
      <c r="A20" s="7" t="s">
        <v>30</v>
      </c>
      <c r="C20" s="8">
        <v>10000</v>
      </c>
      <c r="E20" s="8">
        <v>6281069</v>
      </c>
      <c r="G20" s="8">
        <v>6281069</v>
      </c>
      <c r="I20" s="8">
        <v>0</v>
      </c>
      <c r="K20" s="8">
        <v>10000</v>
      </c>
      <c r="M20" s="8">
        <v>6281069</v>
      </c>
      <c r="O20" s="8">
        <v>6292336</v>
      </c>
      <c r="Q20" s="43">
        <v>-11266</v>
      </c>
      <c r="R20" s="43"/>
    </row>
    <row r="21" spans="1:24" ht="21.75" customHeight="1" x14ac:dyDescent="0.2">
      <c r="A21" s="7" t="s">
        <v>37</v>
      </c>
      <c r="C21" s="8">
        <v>10000</v>
      </c>
      <c r="E21" s="8">
        <v>4276683</v>
      </c>
      <c r="G21" s="8">
        <v>4276683</v>
      </c>
      <c r="I21" s="8">
        <v>0</v>
      </c>
      <c r="K21" s="8">
        <v>10000</v>
      </c>
      <c r="M21" s="8">
        <v>4276683</v>
      </c>
      <c r="O21" s="8">
        <v>4284355</v>
      </c>
      <c r="Q21" s="43">
        <v>-7671</v>
      </c>
      <c r="R21" s="43"/>
    </row>
    <row r="22" spans="1:24" ht="21.75" customHeight="1" x14ac:dyDescent="0.2">
      <c r="A22" s="7" t="s">
        <v>38</v>
      </c>
      <c r="C22" s="8">
        <v>10000</v>
      </c>
      <c r="E22" s="8">
        <v>12641519</v>
      </c>
      <c r="G22" s="8">
        <v>12641519</v>
      </c>
      <c r="I22" s="8">
        <v>0</v>
      </c>
      <c r="K22" s="8">
        <v>10000</v>
      </c>
      <c r="M22" s="8">
        <v>12641519</v>
      </c>
      <c r="O22" s="8">
        <v>12664197</v>
      </c>
      <c r="Q22" s="43">
        <v>-22677</v>
      </c>
      <c r="R22" s="43"/>
    </row>
    <row r="23" spans="1:24" ht="21.75" customHeight="1" x14ac:dyDescent="0.2">
      <c r="A23" s="7" t="s">
        <v>25</v>
      </c>
      <c r="C23" s="8">
        <v>10000</v>
      </c>
      <c r="E23" s="8">
        <v>12701056</v>
      </c>
      <c r="G23" s="8">
        <v>12701056</v>
      </c>
      <c r="I23" s="8">
        <v>0</v>
      </c>
      <c r="K23" s="8">
        <v>10000</v>
      </c>
      <c r="M23" s="8">
        <v>12701056</v>
      </c>
      <c r="O23" s="8">
        <v>12723840</v>
      </c>
      <c r="Q23" s="43">
        <v>-22784</v>
      </c>
      <c r="R23" s="43"/>
    </row>
    <row r="24" spans="1:24" ht="21.75" customHeight="1" x14ac:dyDescent="0.2">
      <c r="A24" s="7" t="s">
        <v>19</v>
      </c>
      <c r="C24" s="8">
        <v>10000</v>
      </c>
      <c r="E24" s="8">
        <v>9625019</v>
      </c>
      <c r="G24" s="8">
        <v>9625019</v>
      </c>
      <c r="I24" s="8">
        <v>0</v>
      </c>
      <c r="K24" s="8">
        <v>10000</v>
      </c>
      <c r="M24" s="8">
        <v>9625019</v>
      </c>
      <c r="O24" s="8">
        <v>9642285</v>
      </c>
      <c r="Q24" s="43">
        <v>-17266</v>
      </c>
      <c r="R24" s="43"/>
    </row>
    <row r="25" spans="1:24" ht="21.75" customHeight="1" x14ac:dyDescent="0.2">
      <c r="A25" s="7" t="s">
        <v>18</v>
      </c>
      <c r="C25" s="8">
        <v>10000</v>
      </c>
      <c r="E25" s="8">
        <v>7193957</v>
      </c>
      <c r="G25" s="8">
        <v>7193957</v>
      </c>
      <c r="I25" s="8">
        <v>0</v>
      </c>
      <c r="K25" s="8">
        <v>10000</v>
      </c>
      <c r="M25" s="8">
        <v>7193957</v>
      </c>
      <c r="O25" s="8">
        <v>7206862</v>
      </c>
      <c r="Q25" s="43">
        <v>-12904</v>
      </c>
      <c r="R25" s="43"/>
    </row>
    <row r="26" spans="1:24" ht="21.75" customHeight="1" x14ac:dyDescent="0.2">
      <c r="A26" s="7" t="s">
        <v>21</v>
      </c>
      <c r="C26" s="8">
        <v>10000</v>
      </c>
      <c r="E26" s="8">
        <v>4286606</v>
      </c>
      <c r="G26" s="8">
        <v>4286606</v>
      </c>
      <c r="I26" s="8">
        <v>0</v>
      </c>
      <c r="K26" s="8">
        <v>10000</v>
      </c>
      <c r="M26" s="8">
        <v>4286606</v>
      </c>
      <c r="O26" s="8">
        <v>4294296</v>
      </c>
      <c r="Q26" s="43">
        <v>-7689</v>
      </c>
      <c r="R26" s="43"/>
    </row>
    <row r="27" spans="1:24" ht="21.75" customHeight="1" x14ac:dyDescent="0.2">
      <c r="A27" s="7" t="s">
        <v>20</v>
      </c>
      <c r="C27" s="8">
        <v>10000</v>
      </c>
      <c r="E27" s="8">
        <v>4276683</v>
      </c>
      <c r="G27" s="8">
        <v>4276683</v>
      </c>
      <c r="I27" s="8">
        <v>0</v>
      </c>
      <c r="K27" s="8">
        <v>10000</v>
      </c>
      <c r="M27" s="8">
        <v>4276683</v>
      </c>
      <c r="O27" s="8">
        <v>4284355</v>
      </c>
      <c r="Q27" s="43">
        <v>-7671</v>
      </c>
      <c r="R27" s="43"/>
    </row>
    <row r="28" spans="1:24" ht="21.75" customHeight="1" x14ac:dyDescent="0.2">
      <c r="A28" s="7" t="s">
        <v>22</v>
      </c>
      <c r="C28" s="8">
        <v>10000</v>
      </c>
      <c r="E28" s="8">
        <v>11212651</v>
      </c>
      <c r="G28" s="8">
        <v>11212651</v>
      </c>
      <c r="I28" s="8">
        <v>0</v>
      </c>
      <c r="K28" s="8">
        <v>10000</v>
      </c>
      <c r="M28" s="8">
        <v>11212651</v>
      </c>
      <c r="O28" s="8">
        <v>11232765</v>
      </c>
      <c r="Q28" s="43">
        <v>-20114</v>
      </c>
      <c r="R28" s="43"/>
    </row>
    <row r="29" spans="1:24" ht="21.75" customHeight="1" x14ac:dyDescent="0.2">
      <c r="A29" s="7" t="s">
        <v>39</v>
      </c>
      <c r="C29" s="8">
        <v>36568</v>
      </c>
      <c r="E29" s="8">
        <v>900309991279</v>
      </c>
      <c r="G29" s="8">
        <v>904664410988</v>
      </c>
      <c r="I29" s="8">
        <v>-4354419708</v>
      </c>
      <c r="K29" s="8">
        <v>36568</v>
      </c>
      <c r="M29" s="8">
        <v>900309991279</v>
      </c>
      <c r="O29" s="8">
        <v>904664410988</v>
      </c>
      <c r="Q29" s="43">
        <v>-4354419708</v>
      </c>
      <c r="R29" s="43"/>
    </row>
    <row r="30" spans="1:24" ht="21.75" customHeight="1" thickBot="1" x14ac:dyDescent="0.25">
      <c r="A30" s="12" t="s">
        <v>40</v>
      </c>
      <c r="C30" s="8"/>
      <c r="E30" s="13">
        <f>SUM(E8:E29)</f>
        <v>900499068321</v>
      </c>
      <c r="G30" s="13">
        <f>SUM(G8:G29)</f>
        <v>904853488030</v>
      </c>
      <c r="I30" s="13">
        <f>SUM(I8:I29)</f>
        <v>-4354419708</v>
      </c>
      <c r="K30" s="8"/>
      <c r="M30" s="13">
        <f>SUM(M8:M29)</f>
        <v>900499068321</v>
      </c>
      <c r="O30" s="13">
        <f>SUM(O8:O29)</f>
        <v>904853827209</v>
      </c>
      <c r="Q30" s="55">
        <f>SUM(Q8:R29)</f>
        <v>-4354758871</v>
      </c>
      <c r="R30" s="55"/>
      <c r="X30" s="20"/>
    </row>
    <row r="31" spans="1:24" ht="13.5" thickTop="1" x14ac:dyDescent="0.2">
      <c r="X31" s="20"/>
    </row>
    <row r="32" spans="1:24" x14ac:dyDescent="0.2">
      <c r="I32" s="31"/>
      <c r="J32" s="32"/>
      <c r="K32" s="32"/>
      <c r="L32" s="32"/>
      <c r="M32" s="32"/>
      <c r="N32" s="32"/>
      <c r="O32" s="32"/>
      <c r="P32" s="32"/>
      <c r="Q32" s="31"/>
    </row>
    <row r="33" spans="9:17" x14ac:dyDescent="0.2">
      <c r="I33" s="31"/>
      <c r="J33" s="32"/>
      <c r="K33" s="32"/>
      <c r="L33" s="32"/>
      <c r="M33" s="32"/>
      <c r="N33" s="32"/>
      <c r="O33" s="32"/>
      <c r="P33" s="32"/>
      <c r="Q33" s="31"/>
    </row>
    <row r="34" spans="9:17" x14ac:dyDescent="0.2">
      <c r="I34" s="31"/>
      <c r="J34" s="32"/>
      <c r="K34" s="32"/>
      <c r="L34" s="32"/>
      <c r="M34" s="32"/>
      <c r="N34" s="32"/>
      <c r="O34" s="32"/>
      <c r="P34" s="32"/>
      <c r="Q34" s="31"/>
    </row>
    <row r="35" spans="9:17" x14ac:dyDescent="0.2">
      <c r="I35" s="32"/>
      <c r="J35" s="32"/>
      <c r="K35" s="32"/>
      <c r="L35" s="32"/>
      <c r="M35" s="32"/>
      <c r="N35" s="32"/>
      <c r="O35" s="32"/>
      <c r="P35" s="32"/>
      <c r="Q35" s="32"/>
    </row>
    <row r="36" spans="9:17" x14ac:dyDescent="0.2">
      <c r="I36" s="32"/>
      <c r="J36" s="32"/>
      <c r="K36" s="32"/>
      <c r="L36" s="32"/>
      <c r="M36" s="32"/>
      <c r="N36" s="32"/>
      <c r="O36" s="32"/>
      <c r="P36" s="32"/>
      <c r="Q36" s="31"/>
    </row>
    <row r="37" spans="9:17" x14ac:dyDescent="0.2">
      <c r="I37" s="31"/>
      <c r="J37" s="32"/>
      <c r="K37" s="32"/>
      <c r="L37" s="32"/>
      <c r="M37" s="32"/>
      <c r="N37" s="32"/>
      <c r="O37" s="32"/>
      <c r="P37" s="32"/>
      <c r="Q37" s="31"/>
    </row>
    <row r="38" spans="9:17" x14ac:dyDescent="0.2">
      <c r="I38" s="31"/>
      <c r="J38" s="32"/>
      <c r="K38" s="32"/>
      <c r="L38" s="32"/>
      <c r="M38" s="32"/>
      <c r="N38" s="32"/>
      <c r="O38" s="32"/>
      <c r="P38" s="32"/>
      <c r="Q38" s="31"/>
    </row>
    <row r="39" spans="9:17" x14ac:dyDescent="0.2">
      <c r="I39" s="31"/>
      <c r="J39" s="32"/>
      <c r="K39" s="32"/>
      <c r="L39" s="32"/>
      <c r="M39" s="32"/>
      <c r="N39" s="32"/>
      <c r="O39" s="32"/>
      <c r="P39" s="32"/>
      <c r="Q39" s="31"/>
    </row>
    <row r="40" spans="9:17" x14ac:dyDescent="0.2">
      <c r="I40" s="31"/>
      <c r="J40" s="32"/>
      <c r="K40" s="32"/>
      <c r="L40" s="32"/>
      <c r="M40" s="32"/>
      <c r="N40" s="32"/>
      <c r="O40" s="32"/>
      <c r="P40" s="32"/>
      <c r="Q40" s="31"/>
    </row>
    <row r="41" spans="9:17" x14ac:dyDescent="0.2">
      <c r="I41" s="31"/>
      <c r="J41" s="32"/>
      <c r="K41" s="32"/>
      <c r="L41" s="32"/>
      <c r="M41" s="32"/>
      <c r="N41" s="32"/>
      <c r="O41" s="32"/>
      <c r="P41" s="32"/>
      <c r="Q41" s="31"/>
    </row>
    <row r="42" spans="9:17" x14ac:dyDescent="0.2">
      <c r="I42" s="31"/>
      <c r="Q42" s="31"/>
    </row>
    <row r="43" spans="9:17" x14ac:dyDescent="0.2">
      <c r="Q43" s="20"/>
    </row>
    <row r="44" spans="9:17" x14ac:dyDescent="0.2">
      <c r="Q44" s="20"/>
    </row>
    <row r="45" spans="9:17" x14ac:dyDescent="0.2">
      <c r="Q45" s="20"/>
    </row>
  </sheetData>
  <mergeCells count="31">
    <mergeCell ref="Q26:R26"/>
    <mergeCell ref="Q30:R30"/>
    <mergeCell ref="Q19:R19"/>
    <mergeCell ref="Q20:R20"/>
    <mergeCell ref="Q21:R21"/>
    <mergeCell ref="Q22:R22"/>
    <mergeCell ref="Q25:R25"/>
    <mergeCell ref="Q8:R8"/>
    <mergeCell ref="Q9:R9"/>
    <mergeCell ref="Q27:R27"/>
    <mergeCell ref="Q28:R28"/>
    <mergeCell ref="Q29:R2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24:R24"/>
    <mergeCell ref="Q23:R23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6"/>
  <sheetViews>
    <sheetView rightToLeft="1" view="pageBreakPreview" zoomScaleNormal="100" zoomScaleSheetLayoutView="100" workbookViewId="0">
      <selection sqref="A1:C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49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</row>
    <row r="3" spans="1:49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</row>
    <row r="4" spans="1:49" ht="14.45" customHeight="1" x14ac:dyDescent="0.2"/>
    <row r="5" spans="1:49" ht="14.45" customHeight="1" x14ac:dyDescent="0.2">
      <c r="A5" s="37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</row>
    <row r="6" spans="1:49" ht="14.45" customHeight="1" x14ac:dyDescent="0.2">
      <c r="I6" s="38" t="s">
        <v>6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C6" s="38" t="s">
        <v>8</v>
      </c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8" t="s">
        <v>42</v>
      </c>
      <c r="B8" s="38"/>
      <c r="C8" s="38"/>
      <c r="D8" s="38"/>
      <c r="E8" s="38"/>
      <c r="F8" s="38"/>
      <c r="G8" s="38"/>
      <c r="I8" s="38" t="s">
        <v>43</v>
      </c>
      <c r="J8" s="38"/>
      <c r="K8" s="38"/>
      <c r="M8" s="38" t="s">
        <v>44</v>
      </c>
      <c r="N8" s="38"/>
      <c r="O8" s="38"/>
      <c r="Q8" s="38" t="s">
        <v>45</v>
      </c>
      <c r="R8" s="38"/>
      <c r="S8" s="38"/>
      <c r="T8" s="38"/>
      <c r="U8" s="38"/>
      <c r="W8" s="38" t="s">
        <v>46</v>
      </c>
      <c r="X8" s="38"/>
      <c r="Y8" s="38"/>
      <c r="Z8" s="38"/>
      <c r="AA8" s="38"/>
      <c r="AC8" s="38" t="s">
        <v>43</v>
      </c>
      <c r="AD8" s="38"/>
      <c r="AE8" s="38"/>
      <c r="AF8" s="38"/>
      <c r="AG8" s="38"/>
      <c r="AI8" s="38" t="s">
        <v>44</v>
      </c>
      <c r="AJ8" s="38"/>
      <c r="AK8" s="38"/>
      <c r="AM8" s="38" t="s">
        <v>45</v>
      </c>
      <c r="AN8" s="38"/>
      <c r="AO8" s="38"/>
      <c r="AQ8" s="38" t="s">
        <v>46</v>
      </c>
      <c r="AR8" s="38"/>
      <c r="AS8" s="38"/>
    </row>
    <row r="9" spans="1:49" ht="14.45" customHeight="1" x14ac:dyDescent="0.2">
      <c r="A9" s="37" t="s">
        <v>47</v>
      </c>
      <c r="B9" s="46"/>
      <c r="C9" s="46"/>
      <c r="D9" s="46"/>
      <c r="E9" s="46"/>
      <c r="F9" s="46"/>
      <c r="G9" s="46"/>
      <c r="H9" s="37"/>
      <c r="I9" s="46"/>
      <c r="J9" s="46"/>
      <c r="K9" s="46"/>
      <c r="L9" s="37"/>
      <c r="M9" s="46"/>
      <c r="N9" s="46"/>
      <c r="O9" s="46"/>
      <c r="P9" s="37"/>
      <c r="Q9" s="46"/>
      <c r="R9" s="46"/>
      <c r="S9" s="46"/>
      <c r="T9" s="46"/>
      <c r="U9" s="46"/>
      <c r="V9" s="37"/>
      <c r="W9" s="46"/>
      <c r="X9" s="46"/>
      <c r="Y9" s="46"/>
      <c r="Z9" s="46"/>
      <c r="AA9" s="46"/>
      <c r="AB9" s="37"/>
      <c r="AC9" s="46"/>
      <c r="AD9" s="46"/>
      <c r="AE9" s="46"/>
      <c r="AF9" s="46"/>
      <c r="AG9" s="46"/>
      <c r="AH9" s="37"/>
      <c r="AI9" s="46"/>
      <c r="AJ9" s="46"/>
      <c r="AK9" s="46"/>
      <c r="AL9" s="37"/>
      <c r="AM9" s="46"/>
      <c r="AN9" s="46"/>
      <c r="AO9" s="46"/>
      <c r="AP9" s="37"/>
      <c r="AQ9" s="46"/>
      <c r="AR9" s="46"/>
      <c r="AS9" s="46"/>
      <c r="AT9" s="37"/>
      <c r="AU9" s="37"/>
      <c r="AV9" s="37"/>
      <c r="AW9" s="37"/>
    </row>
    <row r="10" spans="1:49" ht="14.45" customHeight="1" x14ac:dyDescent="0.2">
      <c r="C10" s="38" t="s">
        <v>6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Y10" s="38" t="s">
        <v>8</v>
      </c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</row>
    <row r="11" spans="1:49" ht="14.45" customHeight="1" x14ac:dyDescent="0.2">
      <c r="A11" s="2" t="s">
        <v>42</v>
      </c>
      <c r="C11" s="4" t="s">
        <v>48</v>
      </c>
      <c r="D11" s="3"/>
      <c r="E11" s="4" t="s">
        <v>49</v>
      </c>
      <c r="F11" s="3"/>
      <c r="G11" s="39" t="s">
        <v>50</v>
      </c>
      <c r="H11" s="39"/>
      <c r="I11" s="39"/>
      <c r="J11" s="3"/>
      <c r="K11" s="39" t="s">
        <v>51</v>
      </c>
      <c r="L11" s="39"/>
      <c r="M11" s="39"/>
      <c r="N11" s="3"/>
      <c r="O11" s="39" t="s">
        <v>44</v>
      </c>
      <c r="P11" s="39"/>
      <c r="Q11" s="39"/>
      <c r="R11" s="3"/>
      <c r="S11" s="39" t="s">
        <v>45</v>
      </c>
      <c r="T11" s="39"/>
      <c r="U11" s="39"/>
      <c r="V11" s="39"/>
      <c r="W11" s="39"/>
      <c r="Y11" s="39" t="s">
        <v>48</v>
      </c>
      <c r="Z11" s="39"/>
      <c r="AA11" s="39"/>
      <c r="AB11" s="39"/>
      <c r="AC11" s="39"/>
      <c r="AD11" s="3"/>
      <c r="AE11" s="39" t="s">
        <v>49</v>
      </c>
      <c r="AF11" s="39"/>
      <c r="AG11" s="39"/>
      <c r="AH11" s="39"/>
      <c r="AI11" s="39"/>
      <c r="AJ11" s="3"/>
      <c r="AK11" s="39" t="s">
        <v>50</v>
      </c>
      <c r="AL11" s="39"/>
      <c r="AM11" s="39"/>
      <c r="AN11" s="3"/>
      <c r="AO11" s="39" t="s">
        <v>51</v>
      </c>
      <c r="AP11" s="39"/>
      <c r="AQ11" s="39"/>
      <c r="AR11" s="3"/>
      <c r="AS11" s="39" t="s">
        <v>44</v>
      </c>
      <c r="AT11" s="39"/>
      <c r="AU11" s="3"/>
      <c r="AV11" s="4" t="s">
        <v>45</v>
      </c>
    </row>
    <row r="12" spans="1:49" ht="14.45" customHeight="1" x14ac:dyDescent="0.2">
      <c r="A12" s="37" t="s">
        <v>52</v>
      </c>
      <c r="B12" s="37"/>
      <c r="C12" s="46"/>
      <c r="D12" s="37"/>
      <c r="E12" s="46"/>
      <c r="F12" s="37"/>
      <c r="G12" s="46"/>
      <c r="H12" s="46"/>
      <c r="I12" s="46"/>
      <c r="J12" s="37"/>
      <c r="K12" s="46"/>
      <c r="L12" s="46"/>
      <c r="M12" s="46"/>
      <c r="N12" s="37"/>
      <c r="O12" s="46"/>
      <c r="P12" s="46"/>
      <c r="Q12" s="46"/>
      <c r="R12" s="37"/>
      <c r="S12" s="46"/>
      <c r="T12" s="46"/>
      <c r="U12" s="46"/>
      <c r="V12" s="46"/>
      <c r="W12" s="46"/>
      <c r="X12" s="37"/>
      <c r="Y12" s="46"/>
      <c r="Z12" s="46"/>
      <c r="AA12" s="46"/>
      <c r="AB12" s="46"/>
      <c r="AC12" s="46"/>
      <c r="AD12" s="37"/>
      <c r="AE12" s="46"/>
      <c r="AF12" s="46"/>
      <c r="AG12" s="46"/>
      <c r="AH12" s="46"/>
      <c r="AI12" s="46"/>
      <c r="AJ12" s="37"/>
      <c r="AK12" s="46"/>
      <c r="AL12" s="46"/>
      <c r="AM12" s="46"/>
      <c r="AN12" s="37"/>
      <c r="AO12" s="46"/>
      <c r="AP12" s="46"/>
      <c r="AQ12" s="46"/>
      <c r="AR12" s="37"/>
      <c r="AS12" s="46"/>
      <c r="AT12" s="46"/>
      <c r="AU12" s="37"/>
      <c r="AV12" s="46"/>
      <c r="AW12" s="37"/>
    </row>
    <row r="13" spans="1:49" ht="14.45" customHeight="1" x14ac:dyDescent="0.2">
      <c r="C13" s="38" t="s">
        <v>6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O13" s="38" t="s">
        <v>8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1:49" ht="14.45" customHeight="1" x14ac:dyDescent="0.2">
      <c r="A14" s="2" t="s">
        <v>42</v>
      </c>
      <c r="C14" s="4" t="s">
        <v>49</v>
      </c>
      <c r="D14" s="3"/>
      <c r="E14" s="4" t="s">
        <v>51</v>
      </c>
      <c r="F14" s="3"/>
      <c r="G14" s="39" t="s">
        <v>44</v>
      </c>
      <c r="H14" s="39"/>
      <c r="I14" s="39"/>
      <c r="J14" s="3"/>
      <c r="K14" s="39" t="s">
        <v>45</v>
      </c>
      <c r="L14" s="39"/>
      <c r="M14" s="39"/>
      <c r="O14" s="39" t="s">
        <v>49</v>
      </c>
      <c r="P14" s="39"/>
      <c r="Q14" s="39"/>
      <c r="R14" s="39"/>
      <c r="S14" s="39"/>
      <c r="T14" s="3"/>
      <c r="U14" s="39" t="s">
        <v>51</v>
      </c>
      <c r="V14" s="39"/>
      <c r="W14" s="39"/>
      <c r="X14" s="39"/>
      <c r="Y14" s="39"/>
      <c r="Z14" s="3"/>
      <c r="AA14" s="39" t="s">
        <v>44</v>
      </c>
      <c r="AB14" s="39"/>
      <c r="AC14" s="39"/>
      <c r="AD14" s="39"/>
      <c r="AE14" s="39"/>
      <c r="AF14" s="3"/>
      <c r="AG14" s="39" t="s">
        <v>45</v>
      </c>
      <c r="AH14" s="39"/>
      <c r="AI14" s="39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view="pageBreakPreview" zoomScaleNormal="100" zoomScaleSheetLayoutView="100" workbookViewId="0">
      <selection sqref="A1:C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14.45" customHeight="1" x14ac:dyDescent="0.2"/>
    <row r="5" spans="1:27" ht="14.45" customHeight="1" x14ac:dyDescent="0.2">
      <c r="A5" s="1" t="s">
        <v>53</v>
      </c>
      <c r="B5" s="37" t="s">
        <v>54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4.45" customHeight="1" x14ac:dyDescent="0.2">
      <c r="E6" s="38" t="s">
        <v>6</v>
      </c>
      <c r="F6" s="38"/>
      <c r="G6" s="38"/>
      <c r="H6" s="38"/>
      <c r="I6" s="38"/>
      <c r="K6" s="38" t="s">
        <v>7</v>
      </c>
      <c r="L6" s="38"/>
      <c r="M6" s="38"/>
      <c r="N6" s="38"/>
      <c r="O6" s="38"/>
      <c r="P6" s="38"/>
      <c r="Q6" s="38"/>
      <c r="S6" s="38" t="s">
        <v>8</v>
      </c>
      <c r="T6" s="38"/>
      <c r="U6" s="38"/>
      <c r="V6" s="38"/>
      <c r="W6" s="38"/>
      <c r="X6" s="38"/>
      <c r="Y6" s="38"/>
      <c r="Z6" s="38"/>
      <c r="AA6" s="38"/>
    </row>
    <row r="7" spans="1:27" ht="14.45" customHeight="1" x14ac:dyDescent="0.2">
      <c r="E7" s="3"/>
      <c r="F7" s="3"/>
      <c r="G7" s="3"/>
      <c r="H7" s="3"/>
      <c r="I7" s="3"/>
      <c r="K7" s="39" t="s">
        <v>55</v>
      </c>
      <c r="L7" s="39"/>
      <c r="M7" s="39"/>
      <c r="N7" s="3"/>
      <c r="O7" s="39" t="s">
        <v>56</v>
      </c>
      <c r="P7" s="39"/>
      <c r="Q7" s="3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8" t="s">
        <v>57</v>
      </c>
      <c r="B8" s="38"/>
      <c r="D8" s="38" t="s">
        <v>58</v>
      </c>
      <c r="E8" s="38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59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view="pageBreakPreview" topLeftCell="E1" zoomScaleNormal="100" zoomScaleSheetLayoutView="100" workbookViewId="0">
      <selection sqref="A1:C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38" ht="14.45" customHeight="1" x14ac:dyDescent="0.2"/>
    <row r="5" spans="1:38" ht="14.45" customHeight="1" x14ac:dyDescent="0.2">
      <c r="A5" s="1" t="s">
        <v>60</v>
      </c>
      <c r="B5" s="37" t="s">
        <v>61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4.45" customHeight="1" x14ac:dyDescent="0.2">
      <c r="A6" s="38" t="s">
        <v>62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 t="s">
        <v>6</v>
      </c>
      <c r="Q6" s="38"/>
      <c r="R6" s="38"/>
      <c r="S6" s="38"/>
      <c r="T6" s="38"/>
      <c r="V6" s="38" t="s">
        <v>7</v>
      </c>
      <c r="W6" s="38"/>
      <c r="X6" s="38"/>
      <c r="Y6" s="38"/>
      <c r="Z6" s="38"/>
      <c r="AA6" s="38"/>
      <c r="AB6" s="38"/>
      <c r="AD6" s="38" t="s">
        <v>8</v>
      </c>
      <c r="AE6" s="38"/>
      <c r="AF6" s="38"/>
      <c r="AG6" s="38"/>
      <c r="AH6" s="38"/>
      <c r="AI6" s="38"/>
      <c r="AJ6" s="38"/>
      <c r="AK6" s="38"/>
      <c r="AL6" s="3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9" t="s">
        <v>9</v>
      </c>
      <c r="W7" s="39"/>
      <c r="X7" s="39"/>
      <c r="Y7" s="3"/>
      <c r="Z7" s="39" t="s">
        <v>10</v>
      </c>
      <c r="AA7" s="39"/>
      <c r="AB7" s="3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8" t="s">
        <v>63</v>
      </c>
      <c r="B8" s="38"/>
      <c r="D8" s="2" t="s">
        <v>64</v>
      </c>
      <c r="F8" s="2" t="s">
        <v>65</v>
      </c>
      <c r="H8" s="2" t="s">
        <v>66</v>
      </c>
      <c r="J8" s="2" t="s">
        <v>67</v>
      </c>
      <c r="L8" s="2" t="s">
        <v>68</v>
      </c>
      <c r="N8" s="2" t="s">
        <v>46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view="pageBreakPreview" zoomScaleNormal="100" zoomScaleSheetLayoutView="100" workbookViewId="0">
      <selection sqref="A1:C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4.45" customHeight="1" x14ac:dyDescent="0.2">
      <c r="A4" s="37" t="s">
        <v>69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14.45" customHeight="1" x14ac:dyDescent="0.2">
      <c r="A5" s="37" t="s">
        <v>70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 x14ac:dyDescent="0.2"/>
    <row r="7" spans="1:13" ht="14.45" customHeight="1" x14ac:dyDescent="0.2">
      <c r="C7" s="38" t="s">
        <v>8</v>
      </c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14.45" customHeight="1" x14ac:dyDescent="0.2">
      <c r="A8" s="2" t="s">
        <v>71</v>
      </c>
      <c r="C8" s="4" t="s">
        <v>12</v>
      </c>
      <c r="D8" s="3"/>
      <c r="E8" s="4" t="s">
        <v>72</v>
      </c>
      <c r="F8" s="3"/>
      <c r="G8" s="4" t="s">
        <v>73</v>
      </c>
      <c r="H8" s="3"/>
      <c r="I8" s="4" t="s">
        <v>74</v>
      </c>
      <c r="J8" s="3"/>
      <c r="K8" s="4" t="s">
        <v>75</v>
      </c>
      <c r="L8" s="3"/>
      <c r="M8" s="4" t="s">
        <v>76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"/>
  <sheetViews>
    <sheetView rightToLeft="1" view="pageBreakPreview" topLeftCell="A7" zoomScaleNormal="100" zoomScaleSheetLayoutView="100" workbookViewId="0">
      <selection activeCell="B20" sqref="B20:N2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7109375" bestFit="1" customWidth="1"/>
    <col min="5" max="5" width="1.28515625" customWidth="1"/>
    <col min="6" max="6" width="16.140625" bestFit="1" customWidth="1"/>
    <col min="7" max="7" width="1.28515625" customWidth="1"/>
    <col min="8" max="8" width="17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4.45" customHeight="1" x14ac:dyDescent="0.2"/>
    <row r="5" spans="1:12" ht="14.45" customHeight="1" x14ac:dyDescent="0.2">
      <c r="A5" s="1" t="s">
        <v>77</v>
      </c>
      <c r="B5" s="37" t="s">
        <v>78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4.45" customHeight="1" x14ac:dyDescent="0.2">
      <c r="D6" s="2" t="s">
        <v>6</v>
      </c>
      <c r="F6" s="38" t="s">
        <v>7</v>
      </c>
      <c r="G6" s="38"/>
      <c r="H6" s="38"/>
      <c r="J6" s="2" t="s">
        <v>8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8" t="s">
        <v>79</v>
      </c>
      <c r="B8" s="38"/>
      <c r="D8" s="2" t="s">
        <v>80</v>
      </c>
      <c r="F8" s="2" t="s">
        <v>81</v>
      </c>
      <c r="H8" s="2" t="s">
        <v>82</v>
      </c>
      <c r="J8" s="2" t="s">
        <v>80</v>
      </c>
      <c r="L8" s="2" t="s">
        <v>17</v>
      </c>
    </row>
    <row r="9" spans="1:12" ht="21.75" customHeight="1" x14ac:dyDescent="0.2">
      <c r="A9" s="42" t="s">
        <v>210</v>
      </c>
      <c r="B9" s="42"/>
      <c r="D9" s="8">
        <v>113500140134</v>
      </c>
      <c r="F9" s="8">
        <v>118176821916</v>
      </c>
      <c r="H9" s="8">
        <v>230400750000</v>
      </c>
      <c r="J9" s="8">
        <f>D9+F9-H9</f>
        <v>1276212050</v>
      </c>
      <c r="L9" s="24">
        <f>J9/1366137857311</f>
        <v>9.3417515894918322E-4</v>
      </c>
    </row>
    <row r="10" spans="1:12" ht="21.75" customHeight="1" x14ac:dyDescent="0.2">
      <c r="A10" s="42" t="s">
        <v>209</v>
      </c>
      <c r="B10" s="42"/>
      <c r="D10" s="8">
        <v>28681769171</v>
      </c>
      <c r="F10" s="8">
        <v>25373565714</v>
      </c>
      <c r="H10" s="8">
        <v>54055224221</v>
      </c>
      <c r="J10" s="8">
        <f t="shared" ref="J10:J14" si="0">D10+F10-H10</f>
        <v>110664</v>
      </c>
      <c r="L10" s="24">
        <f t="shared" ref="L10:L14" si="1">J10/1366137857311</f>
        <v>8.1005002099731324E-8</v>
      </c>
    </row>
    <row r="11" spans="1:12" ht="21.75" customHeight="1" x14ac:dyDescent="0.2">
      <c r="A11" s="42" t="s">
        <v>213</v>
      </c>
      <c r="B11" s="42"/>
      <c r="D11" s="8">
        <v>47216058851</v>
      </c>
      <c r="F11" s="8">
        <v>1211788456</v>
      </c>
      <c r="H11" s="8">
        <v>2060375000</v>
      </c>
      <c r="J11" s="8">
        <f>D11+F11-H11</f>
        <v>46367472307</v>
      </c>
      <c r="L11" s="24">
        <f>J11/1366137857311</f>
        <v>3.3940551503540167E-2</v>
      </c>
    </row>
    <row r="12" spans="1:12" ht="21.75" customHeight="1" x14ac:dyDescent="0.2">
      <c r="A12" s="42" t="s">
        <v>211</v>
      </c>
      <c r="B12" s="42"/>
      <c r="D12" s="8">
        <v>2660813</v>
      </c>
      <c r="F12" s="8">
        <v>10318</v>
      </c>
      <c r="H12" s="8">
        <v>150000</v>
      </c>
      <c r="J12" s="8">
        <f t="shared" si="0"/>
        <v>2521131</v>
      </c>
      <c r="L12" s="24">
        <f t="shared" si="1"/>
        <v>1.8454440644536409E-6</v>
      </c>
    </row>
    <row r="13" spans="1:12" ht="21.75" customHeight="1" x14ac:dyDescent="0.2">
      <c r="A13" s="42" t="s">
        <v>206</v>
      </c>
      <c r="B13" s="42"/>
      <c r="D13" s="8">
        <v>7237931</v>
      </c>
      <c r="F13" s="8">
        <v>29733</v>
      </c>
      <c r="H13" s="8">
        <v>0</v>
      </c>
      <c r="J13" s="8">
        <f>D13+F13-H13</f>
        <v>7267664</v>
      </c>
      <c r="L13" s="24">
        <f>J13/1366137857311</f>
        <v>5.3198613603352642E-6</v>
      </c>
    </row>
    <row r="14" spans="1:12" ht="21.75" customHeight="1" x14ac:dyDescent="0.2">
      <c r="A14" s="42" t="s">
        <v>212</v>
      </c>
      <c r="B14" s="42"/>
      <c r="D14" s="8">
        <v>697394770</v>
      </c>
      <c r="F14" s="8">
        <v>239070472</v>
      </c>
      <c r="H14" s="8">
        <v>62944</v>
      </c>
      <c r="J14" s="8">
        <f t="shared" si="0"/>
        <v>936402298</v>
      </c>
      <c r="L14" s="24">
        <f t="shared" si="1"/>
        <v>6.8543763207260932E-4</v>
      </c>
    </row>
    <row r="15" spans="1:12" ht="21.75" customHeight="1" x14ac:dyDescent="0.2">
      <c r="A15" s="42" t="s">
        <v>214</v>
      </c>
      <c r="B15" s="42"/>
      <c r="D15" s="8">
        <v>5150137</v>
      </c>
      <c r="F15" s="8">
        <v>21164</v>
      </c>
      <c r="H15" s="8">
        <v>0</v>
      </c>
      <c r="J15" s="8">
        <f>D15+F15-H15</f>
        <v>5171301</v>
      </c>
      <c r="L15" s="24">
        <f>J15/1366137857311</f>
        <v>3.78534345734243E-6</v>
      </c>
    </row>
    <row r="16" spans="1:12" ht="21.75" customHeight="1" x14ac:dyDescent="0.2">
      <c r="A16" s="42" t="s">
        <v>208</v>
      </c>
      <c r="B16" s="42"/>
      <c r="D16" s="8">
        <v>948311076940</v>
      </c>
      <c r="F16" s="8">
        <v>430973747703</v>
      </c>
      <c r="H16" s="8">
        <v>965301500000</v>
      </c>
      <c r="J16" s="8">
        <f>D16+F16-H16</f>
        <v>413983324643</v>
      </c>
      <c r="L16" s="24">
        <f>J16/1366137857311</f>
        <v>0.30303188102689194</v>
      </c>
    </row>
    <row r="17" spans="1:12" ht="21.75" customHeight="1" x14ac:dyDescent="0.2">
      <c r="A17" s="42" t="s">
        <v>207</v>
      </c>
      <c r="B17" s="42"/>
      <c r="D17" s="8">
        <v>215398720</v>
      </c>
      <c r="F17" s="8">
        <v>200010009280</v>
      </c>
      <c r="H17" s="8">
        <v>200000251650</v>
      </c>
      <c r="J17" s="8">
        <f>D17+F17-H17</f>
        <v>225156350</v>
      </c>
      <c r="L17" s="24">
        <f>J17/1366137857311</f>
        <v>1.6481232021721464E-4</v>
      </c>
    </row>
    <row r="18" spans="1:12" ht="21.75" customHeight="1" thickBot="1" x14ac:dyDescent="0.25">
      <c r="A18" s="45" t="s">
        <v>40</v>
      </c>
      <c r="B18" s="45"/>
      <c r="D18" s="13">
        <f>SUM(D9:D17)</f>
        <v>1138636887467</v>
      </c>
      <c r="F18" s="13">
        <f>SUM(F9:F17)</f>
        <v>775985064756</v>
      </c>
      <c r="H18" s="13">
        <f>SUM(H9:H17)</f>
        <v>1451818313815</v>
      </c>
      <c r="J18" s="13">
        <f>SUM(J9:J17)</f>
        <v>462803638408</v>
      </c>
      <c r="L18" s="26">
        <f>SUM(L9:L17)</f>
        <v>0.33876788929555535</v>
      </c>
    </row>
    <row r="19" spans="1:12" ht="13.5" thickTop="1" x14ac:dyDescent="0.2"/>
    <row r="20" spans="1:12" x14ac:dyDescent="0.2">
      <c r="D20" s="20"/>
    </row>
    <row r="21" spans="1:12" x14ac:dyDescent="0.2">
      <c r="D21" s="20"/>
      <c r="E21" s="20"/>
      <c r="F21" s="20"/>
      <c r="G21" s="20"/>
      <c r="H21" s="20"/>
      <c r="I21" s="20"/>
      <c r="J21" s="20"/>
    </row>
    <row r="22" spans="1:12" x14ac:dyDescent="0.2">
      <c r="D22" s="20"/>
      <c r="E22" s="20"/>
      <c r="F22" s="20"/>
      <c r="G22" s="20"/>
      <c r="H22" s="20"/>
      <c r="I22" s="20"/>
      <c r="J22" s="20"/>
      <c r="L22" s="28"/>
    </row>
    <row r="23" spans="1:12" x14ac:dyDescent="0.2">
      <c r="D23" s="20"/>
      <c r="E23" s="20"/>
      <c r="F23" s="20"/>
      <c r="G23" s="20"/>
      <c r="H23" s="20"/>
      <c r="I23" s="20"/>
      <c r="J23" s="20"/>
    </row>
  </sheetData>
  <mergeCells count="16">
    <mergeCell ref="A18:B18"/>
    <mergeCell ref="A15:B15"/>
    <mergeCell ref="A16:B16"/>
    <mergeCell ref="A11:B11"/>
    <mergeCell ref="A10:B10"/>
    <mergeCell ref="A17:B17"/>
    <mergeCell ref="A9:B9"/>
    <mergeCell ref="A12:B12"/>
    <mergeCell ref="A14:B14"/>
    <mergeCell ref="A8:B8"/>
    <mergeCell ref="A13:B13"/>
    <mergeCell ref="A1:L1"/>
    <mergeCell ref="A2:L2"/>
    <mergeCell ref="A3:L3"/>
    <mergeCell ref="B5:L5"/>
    <mergeCell ref="F6:H6"/>
  </mergeCells>
  <pageMargins left="0.39" right="0.39" top="0.39" bottom="0.39" header="0" footer="0"/>
  <pageSetup scale="9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2.5703125" customWidth="1"/>
    <col min="2" max="2" width="51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9.1" customHeight="1" x14ac:dyDescent="0.2">
      <c r="A5" s="1" t="s">
        <v>84</v>
      </c>
      <c r="B5" s="37" t="s">
        <v>85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 x14ac:dyDescent="0.2"/>
    <row r="7" spans="1:10" ht="14.45" customHeight="1" x14ac:dyDescent="0.2">
      <c r="A7" s="38" t="s">
        <v>86</v>
      </c>
      <c r="B7" s="38"/>
      <c r="D7" s="2" t="s">
        <v>87</v>
      </c>
      <c r="F7" s="2" t="s">
        <v>80</v>
      </c>
      <c r="H7" s="2" t="s">
        <v>88</v>
      </c>
      <c r="J7" s="2" t="s">
        <v>89</v>
      </c>
    </row>
    <row r="8" spans="1:10" ht="21.75" customHeight="1" x14ac:dyDescent="0.2">
      <c r="A8" s="40" t="s">
        <v>90</v>
      </c>
      <c r="B8" s="40"/>
      <c r="D8" s="5" t="s">
        <v>91</v>
      </c>
      <c r="F8" s="6">
        <f>'درآمد سرمایه گذاری در سهام'!U39</f>
        <v>-2796570868</v>
      </c>
      <c r="H8" s="23">
        <f>F8/362660207173</f>
        <v>-7.71127025432363E-3</v>
      </c>
      <c r="J8" s="23">
        <f>F8/1366137857311</f>
        <v>-2.0470634446106001E-3</v>
      </c>
    </row>
    <row r="9" spans="1:10" ht="21.75" customHeight="1" x14ac:dyDescent="0.2">
      <c r="A9" s="42" t="s">
        <v>92</v>
      </c>
      <c r="B9" s="42"/>
      <c r="D9" s="7" t="s">
        <v>93</v>
      </c>
      <c r="F9" s="8">
        <f>'درآمد سرمایه گذاری در صندوق'!U10</f>
        <v>1430946404</v>
      </c>
      <c r="H9" s="24">
        <f t="shared" ref="H9:H12" si="0">F9/362660207173</f>
        <v>3.9456945529107766E-3</v>
      </c>
      <c r="J9" s="24">
        <f t="shared" ref="J9:J12" si="1">F9/1366137857311</f>
        <v>1.0474392436621031E-3</v>
      </c>
    </row>
    <row r="10" spans="1:10" ht="21.75" customHeight="1" x14ac:dyDescent="0.2">
      <c r="A10" s="42" t="s">
        <v>94</v>
      </c>
      <c r="B10" s="42"/>
      <c r="D10" s="7" t="s">
        <v>95</v>
      </c>
      <c r="F10" s="8">
        <f>'درآمد سرمایه گذاری در اوراق به'!R17</f>
        <v>281567104968</v>
      </c>
      <c r="H10" s="24">
        <f t="shared" si="0"/>
        <v>0.77639371345112562</v>
      </c>
      <c r="J10" s="24">
        <f t="shared" si="1"/>
        <v>0.20610445970819877</v>
      </c>
    </row>
    <row r="11" spans="1:10" ht="21.75" customHeight="1" x14ac:dyDescent="0.2">
      <c r="A11" s="42" t="s">
        <v>96</v>
      </c>
      <c r="B11" s="42"/>
      <c r="D11" s="7" t="s">
        <v>97</v>
      </c>
      <c r="F11" s="8">
        <f>'درآمد سپرده بانکی'!H17</f>
        <v>80730167474</v>
      </c>
      <c r="H11" s="24">
        <f t="shared" si="0"/>
        <v>0.22260552957631011</v>
      </c>
      <c r="J11" s="24">
        <f t="shared" si="1"/>
        <v>5.9093719599355082E-2</v>
      </c>
    </row>
    <row r="12" spans="1:10" ht="21.75" customHeight="1" x14ac:dyDescent="0.2">
      <c r="A12" s="44" t="s">
        <v>98</v>
      </c>
      <c r="B12" s="44"/>
      <c r="D12" s="9" t="s">
        <v>99</v>
      </c>
      <c r="F12" s="11">
        <f>'سایر درآمدها'!F11</f>
        <v>861157023</v>
      </c>
      <c r="H12" s="25">
        <f t="shared" si="0"/>
        <v>2.37455614364992E-3</v>
      </c>
      <c r="J12" s="25">
        <f t="shared" si="1"/>
        <v>6.3035880192576963E-4</v>
      </c>
    </row>
    <row r="13" spans="1:10" ht="21.75" customHeight="1" x14ac:dyDescent="0.2">
      <c r="A13" s="45" t="s">
        <v>40</v>
      </c>
      <c r="B13" s="45"/>
      <c r="D13" s="13"/>
      <c r="F13" s="13">
        <f>SUM(F8:F12)</f>
        <v>361792805001</v>
      </c>
      <c r="H13" s="26">
        <f>SUM(H8:H12)</f>
        <v>0.99760822346967271</v>
      </c>
      <c r="J13" s="26">
        <f>SUM(J8:J12)</f>
        <v>0.26482891390853114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2"/>
  <sheetViews>
    <sheetView rightToLeft="1" view="pageBreakPreview" zoomScaleNormal="100" zoomScaleSheetLayoutView="100" workbookViewId="0">
      <selection activeCell="B41" sqref="B41:U43"/>
    </sheetView>
  </sheetViews>
  <sheetFormatPr defaultRowHeight="12.75" x14ac:dyDescent="0.2"/>
  <cols>
    <col min="1" max="1" width="6.140625" bestFit="1" customWidth="1"/>
    <col min="2" max="2" width="32.28515625" bestFit="1" customWidth="1"/>
    <col min="3" max="3" width="1.28515625" customWidth="1"/>
    <col min="4" max="4" width="15.425781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6.14062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6" width="1.28515625" customWidth="1"/>
    <col min="17" max="17" width="16.140625" bestFit="1" customWidth="1"/>
    <col min="18" max="18" width="1.28515625" customWidth="1"/>
    <col min="19" max="19" width="14.7109375" bestFit="1" customWidth="1"/>
    <col min="20" max="20" width="1.28515625" customWidth="1"/>
    <col min="21" max="21" width="16.140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.75" customHeight="1" x14ac:dyDescent="0.2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4.45" customHeight="1" x14ac:dyDescent="0.2"/>
    <row r="5" spans="1:23" ht="14.45" customHeight="1" x14ac:dyDescent="0.2">
      <c r="A5" s="1" t="s">
        <v>100</v>
      </c>
      <c r="B5" s="37" t="s">
        <v>101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4.45" customHeight="1" x14ac:dyDescent="0.2">
      <c r="D6" s="38" t="s">
        <v>102</v>
      </c>
      <c r="E6" s="38"/>
      <c r="F6" s="38"/>
      <c r="G6" s="38"/>
      <c r="H6" s="38"/>
      <c r="I6" s="38"/>
      <c r="J6" s="38"/>
      <c r="K6" s="38"/>
      <c r="L6" s="38"/>
      <c r="N6" s="38" t="s">
        <v>103</v>
      </c>
      <c r="O6" s="38"/>
      <c r="P6" s="38"/>
      <c r="Q6" s="38"/>
      <c r="R6" s="38"/>
      <c r="S6" s="38"/>
      <c r="T6" s="38"/>
      <c r="U6" s="38"/>
      <c r="V6" s="38"/>
      <c r="W6" s="38"/>
    </row>
    <row r="7" spans="1:23" ht="14.45" customHeight="1" x14ac:dyDescent="0.2">
      <c r="D7" s="3"/>
      <c r="E7" s="3"/>
      <c r="F7" s="3"/>
      <c r="G7" s="3"/>
      <c r="H7" s="3"/>
      <c r="I7" s="3"/>
      <c r="J7" s="39" t="s">
        <v>40</v>
      </c>
      <c r="K7" s="39"/>
      <c r="L7" s="39"/>
      <c r="N7" s="3"/>
      <c r="O7" s="3"/>
      <c r="P7" s="3"/>
      <c r="Q7" s="3"/>
      <c r="R7" s="3"/>
      <c r="S7" s="3"/>
      <c r="T7" s="3"/>
      <c r="U7" s="39" t="s">
        <v>40</v>
      </c>
      <c r="V7" s="39"/>
      <c r="W7" s="39"/>
    </row>
    <row r="8" spans="1:23" ht="14.45" customHeight="1" x14ac:dyDescent="0.2">
      <c r="A8" s="38" t="s">
        <v>104</v>
      </c>
      <c r="B8" s="38"/>
      <c r="D8" s="2" t="s">
        <v>105</v>
      </c>
      <c r="F8" s="2" t="s">
        <v>106</v>
      </c>
      <c r="H8" s="2" t="s">
        <v>107</v>
      </c>
      <c r="J8" s="4" t="s">
        <v>80</v>
      </c>
      <c r="K8" s="3"/>
      <c r="L8" s="4" t="s">
        <v>88</v>
      </c>
      <c r="N8" s="2" t="s">
        <v>105</v>
      </c>
      <c r="P8" s="38" t="s">
        <v>106</v>
      </c>
      <c r="Q8" s="38"/>
      <c r="S8" s="2" t="s">
        <v>107</v>
      </c>
      <c r="U8" s="4" t="s">
        <v>80</v>
      </c>
      <c r="V8" s="3"/>
      <c r="W8" s="4" t="s">
        <v>88</v>
      </c>
    </row>
    <row r="9" spans="1:23" ht="21.75" customHeight="1" x14ac:dyDescent="0.2">
      <c r="A9" s="40" t="s">
        <v>108</v>
      </c>
      <c r="B9" s="40"/>
      <c r="D9" s="6">
        <v>0</v>
      </c>
      <c r="F9" s="6">
        <v>0</v>
      </c>
      <c r="H9" s="6">
        <v>0</v>
      </c>
      <c r="J9" s="6">
        <f>D9+F9+H9</f>
        <v>0</v>
      </c>
      <c r="L9" s="23">
        <f>J9/21636049687</f>
        <v>0</v>
      </c>
      <c r="N9" s="6">
        <v>11470</v>
      </c>
      <c r="P9" s="41">
        <v>0</v>
      </c>
      <c r="Q9" s="41"/>
      <c r="S9" s="6">
        <v>-7253</v>
      </c>
      <c r="U9" s="6">
        <f>N9+P9+S9</f>
        <v>4217</v>
      </c>
      <c r="W9" s="23">
        <f>U9/362660207173</f>
        <v>1.1627964459823854E-8</v>
      </c>
    </row>
    <row r="10" spans="1:23" ht="21.75" customHeight="1" x14ac:dyDescent="0.2">
      <c r="A10" s="42" t="s">
        <v>109</v>
      </c>
      <c r="B10" s="42"/>
      <c r="D10" s="8">
        <v>0</v>
      </c>
      <c r="F10" s="8">
        <v>0</v>
      </c>
      <c r="H10" s="8">
        <v>0</v>
      </c>
      <c r="J10" s="8">
        <f>D10+F10+H10</f>
        <v>0</v>
      </c>
      <c r="L10" s="24">
        <f>J10/21636049687</f>
        <v>0</v>
      </c>
      <c r="N10" s="8">
        <v>0</v>
      </c>
      <c r="P10" s="43">
        <v>0</v>
      </c>
      <c r="Q10" s="43"/>
      <c r="S10" s="8">
        <v>60454943</v>
      </c>
      <c r="U10" s="8">
        <f>N10+P10+S10</f>
        <v>60454943</v>
      </c>
      <c r="W10" s="24">
        <f t="shared" ref="W10:W38" si="0">U10/362660207173</f>
        <v>1.6669858397549845E-4</v>
      </c>
    </row>
    <row r="11" spans="1:23" ht="21.75" customHeight="1" x14ac:dyDescent="0.2">
      <c r="A11" s="42" t="s">
        <v>110</v>
      </c>
      <c r="B11" s="42"/>
      <c r="D11" s="8">
        <v>0</v>
      </c>
      <c r="F11" s="8">
        <v>0</v>
      </c>
      <c r="H11" s="8">
        <v>0</v>
      </c>
      <c r="J11" s="8">
        <f t="shared" ref="J11:J38" si="1">D11+F11+H11</f>
        <v>0</v>
      </c>
      <c r="L11" s="24">
        <f t="shared" ref="L11:L36" si="2">J11/21636049687</f>
        <v>0</v>
      </c>
      <c r="N11" s="8">
        <v>49000000</v>
      </c>
      <c r="P11" s="43">
        <v>0</v>
      </c>
      <c r="Q11" s="43"/>
      <c r="S11" s="8">
        <v>-185086151</v>
      </c>
      <c r="U11" s="8">
        <f t="shared" ref="U11:U36" si="3">N11+P11+S11</f>
        <v>-136086151</v>
      </c>
      <c r="W11" s="24">
        <f t="shared" si="0"/>
        <v>-3.752442322272285E-4</v>
      </c>
    </row>
    <row r="12" spans="1:23" ht="21.75" customHeight="1" x14ac:dyDescent="0.2">
      <c r="A12" s="42" t="s">
        <v>111</v>
      </c>
      <c r="B12" s="42"/>
      <c r="D12" s="8">
        <v>0</v>
      </c>
      <c r="F12" s="8">
        <v>0</v>
      </c>
      <c r="H12" s="8">
        <v>0</v>
      </c>
      <c r="J12" s="8">
        <f t="shared" si="1"/>
        <v>0</v>
      </c>
      <c r="L12" s="24">
        <f t="shared" si="2"/>
        <v>0</v>
      </c>
      <c r="N12" s="8">
        <v>0</v>
      </c>
      <c r="P12" s="43">
        <v>0</v>
      </c>
      <c r="Q12" s="43"/>
      <c r="S12" s="8">
        <v>38635398</v>
      </c>
      <c r="U12" s="8">
        <f t="shared" si="3"/>
        <v>38635398</v>
      </c>
      <c r="W12" s="24">
        <f t="shared" si="0"/>
        <v>1.0653332578495367E-4</v>
      </c>
    </row>
    <row r="13" spans="1:23" ht="21.75" customHeight="1" x14ac:dyDescent="0.2">
      <c r="A13" s="42" t="s">
        <v>112</v>
      </c>
      <c r="B13" s="42"/>
      <c r="D13" s="8">
        <v>0</v>
      </c>
      <c r="F13" s="8">
        <v>0</v>
      </c>
      <c r="H13" s="8">
        <v>0</v>
      </c>
      <c r="J13" s="8">
        <f t="shared" si="1"/>
        <v>0</v>
      </c>
      <c r="L13" s="24">
        <f t="shared" si="2"/>
        <v>0</v>
      </c>
      <c r="N13" s="8">
        <v>0</v>
      </c>
      <c r="P13" s="43">
        <v>0</v>
      </c>
      <c r="Q13" s="43"/>
      <c r="S13" s="8">
        <v>804244022</v>
      </c>
      <c r="U13" s="8">
        <f t="shared" si="3"/>
        <v>804244022</v>
      </c>
      <c r="W13" s="24">
        <f t="shared" si="0"/>
        <v>2.2176241178187795E-3</v>
      </c>
    </row>
    <row r="14" spans="1:23" ht="21.75" customHeight="1" x14ac:dyDescent="0.2">
      <c r="A14" s="42" t="s">
        <v>113</v>
      </c>
      <c r="B14" s="42"/>
      <c r="D14" s="8">
        <v>0</v>
      </c>
      <c r="F14" s="8">
        <v>0</v>
      </c>
      <c r="H14" s="8">
        <v>0</v>
      </c>
      <c r="J14" s="8">
        <f t="shared" si="1"/>
        <v>0</v>
      </c>
      <c r="L14" s="24">
        <f t="shared" si="2"/>
        <v>0</v>
      </c>
      <c r="N14" s="8">
        <v>0</v>
      </c>
      <c r="P14" s="43">
        <v>0</v>
      </c>
      <c r="Q14" s="43"/>
      <c r="S14" s="8">
        <v>53897587</v>
      </c>
      <c r="U14" s="8">
        <f t="shared" si="3"/>
        <v>53897587</v>
      </c>
      <c r="W14" s="24">
        <f t="shared" si="0"/>
        <v>1.4861731707523456E-4</v>
      </c>
    </row>
    <row r="15" spans="1:23" ht="21.75" customHeight="1" x14ac:dyDescent="0.2">
      <c r="A15" s="42" t="s">
        <v>114</v>
      </c>
      <c r="B15" s="42"/>
      <c r="D15" s="8">
        <v>0</v>
      </c>
      <c r="F15" s="8">
        <v>0</v>
      </c>
      <c r="H15" s="8">
        <v>0</v>
      </c>
      <c r="J15" s="8">
        <f t="shared" si="1"/>
        <v>0</v>
      </c>
      <c r="L15" s="24">
        <f t="shared" si="2"/>
        <v>0</v>
      </c>
      <c r="N15" s="8">
        <v>0</v>
      </c>
      <c r="P15" s="43">
        <v>0</v>
      </c>
      <c r="Q15" s="43"/>
      <c r="S15" s="8">
        <v>704088402</v>
      </c>
      <c r="U15" s="8">
        <f t="shared" si="3"/>
        <v>704088402</v>
      </c>
      <c r="W15" s="24">
        <f t="shared" si="0"/>
        <v>1.9414548055561229E-3</v>
      </c>
    </row>
    <row r="16" spans="1:23" ht="21.75" customHeight="1" x14ac:dyDescent="0.2">
      <c r="A16" s="42" t="s">
        <v>29</v>
      </c>
      <c r="B16" s="42"/>
      <c r="D16" s="8">
        <v>0</v>
      </c>
      <c r="F16" s="8">
        <v>0</v>
      </c>
      <c r="H16" s="8">
        <v>0</v>
      </c>
      <c r="J16" s="8">
        <f t="shared" si="1"/>
        <v>0</v>
      </c>
      <c r="L16" s="24">
        <f t="shared" si="2"/>
        <v>0</v>
      </c>
      <c r="N16" s="8">
        <v>0</v>
      </c>
      <c r="P16" s="43">
        <v>-24367</v>
      </c>
      <c r="Q16" s="43"/>
      <c r="S16" s="8">
        <v>0</v>
      </c>
      <c r="U16" s="8">
        <f t="shared" si="3"/>
        <v>-24367</v>
      </c>
      <c r="W16" s="24">
        <f t="shared" si="0"/>
        <v>-6.7189615838873096E-8</v>
      </c>
    </row>
    <row r="17" spans="1:23" ht="21.75" customHeight="1" x14ac:dyDescent="0.2">
      <c r="A17" s="42" t="s">
        <v>31</v>
      </c>
      <c r="B17" s="42"/>
      <c r="D17" s="8">
        <v>0</v>
      </c>
      <c r="F17" s="8">
        <v>0</v>
      </c>
      <c r="H17" s="8">
        <v>0</v>
      </c>
      <c r="J17" s="8">
        <f t="shared" si="1"/>
        <v>0</v>
      </c>
      <c r="L17" s="24">
        <f t="shared" si="2"/>
        <v>0</v>
      </c>
      <c r="N17" s="8">
        <v>0</v>
      </c>
      <c r="P17" s="43">
        <v>-25257</v>
      </c>
      <c r="Q17" s="43"/>
      <c r="S17" s="8">
        <v>0</v>
      </c>
      <c r="U17" s="8">
        <f t="shared" si="3"/>
        <v>-25257</v>
      </c>
      <c r="W17" s="24">
        <f t="shared" si="0"/>
        <v>-6.9643703666533342E-8</v>
      </c>
    </row>
    <row r="18" spans="1:23" ht="21.75" customHeight="1" x14ac:dyDescent="0.2">
      <c r="A18" s="42" t="s">
        <v>20</v>
      </c>
      <c r="B18" s="42"/>
      <c r="D18" s="8">
        <v>0</v>
      </c>
      <c r="F18" s="8">
        <v>0</v>
      </c>
      <c r="H18" s="8">
        <v>0</v>
      </c>
      <c r="J18" s="8">
        <f t="shared" si="1"/>
        <v>0</v>
      </c>
      <c r="L18" s="24">
        <f t="shared" si="2"/>
        <v>0</v>
      </c>
      <c r="N18" s="8">
        <v>0</v>
      </c>
      <c r="P18" s="43">
        <v>-7671</v>
      </c>
      <c r="Q18" s="43"/>
      <c r="S18" s="8">
        <v>0</v>
      </c>
      <c r="U18" s="8">
        <f t="shared" si="3"/>
        <v>-7671</v>
      </c>
      <c r="W18" s="24">
        <f t="shared" si="0"/>
        <v>-2.1152031152788425E-8</v>
      </c>
    </row>
    <row r="19" spans="1:23" ht="21.75" customHeight="1" x14ac:dyDescent="0.2">
      <c r="A19" s="42" t="s">
        <v>22</v>
      </c>
      <c r="B19" s="42"/>
      <c r="D19" s="8">
        <v>0</v>
      </c>
      <c r="F19" s="8">
        <v>0</v>
      </c>
      <c r="H19" s="8">
        <v>0</v>
      </c>
      <c r="J19" s="8">
        <f t="shared" si="1"/>
        <v>0</v>
      </c>
      <c r="L19" s="24">
        <f t="shared" si="2"/>
        <v>0</v>
      </c>
      <c r="N19" s="8">
        <v>0</v>
      </c>
      <c r="P19" s="43">
        <v>-20114</v>
      </c>
      <c r="Q19" s="43"/>
      <c r="S19" s="8">
        <v>0</v>
      </c>
      <c r="U19" s="8">
        <f t="shared" si="3"/>
        <v>-20114</v>
      </c>
      <c r="W19" s="24">
        <f t="shared" si="0"/>
        <v>-5.5462384905121415E-8</v>
      </c>
    </row>
    <row r="20" spans="1:23" ht="21.75" customHeight="1" x14ac:dyDescent="0.2">
      <c r="A20" s="42" t="s">
        <v>39</v>
      </c>
      <c r="B20" s="42"/>
      <c r="D20" s="8">
        <v>0</v>
      </c>
      <c r="F20" s="8">
        <v>-4354419708</v>
      </c>
      <c r="H20" s="8">
        <v>0</v>
      </c>
      <c r="J20" s="8">
        <f t="shared" si="1"/>
        <v>-4354419708</v>
      </c>
      <c r="L20" s="24">
        <f t="shared" si="2"/>
        <v>-0.2012576126877888</v>
      </c>
      <c r="N20" s="8">
        <v>0</v>
      </c>
      <c r="P20" s="43">
        <v>-4354419708</v>
      </c>
      <c r="Q20" s="43"/>
      <c r="S20" s="8">
        <v>0</v>
      </c>
      <c r="U20" s="8">
        <f t="shared" si="3"/>
        <v>-4354419708</v>
      </c>
      <c r="W20" s="24">
        <f t="shared" si="0"/>
        <v>-1.200688584486141E-2</v>
      </c>
    </row>
    <row r="21" spans="1:23" ht="21.75" customHeight="1" x14ac:dyDescent="0.2">
      <c r="A21" s="42" t="s">
        <v>23</v>
      </c>
      <c r="B21" s="42"/>
      <c r="D21" s="8">
        <v>0</v>
      </c>
      <c r="F21" s="8">
        <v>0</v>
      </c>
      <c r="H21" s="8">
        <v>0</v>
      </c>
      <c r="J21" s="8">
        <f t="shared" si="1"/>
        <v>0</v>
      </c>
      <c r="L21" s="24">
        <f t="shared" si="2"/>
        <v>0</v>
      </c>
      <c r="N21" s="8">
        <v>0</v>
      </c>
      <c r="P21" s="43">
        <v>-7635</v>
      </c>
      <c r="Q21" s="43"/>
      <c r="S21" s="8">
        <v>0</v>
      </c>
      <c r="U21" s="8">
        <f t="shared" si="3"/>
        <v>-7635</v>
      </c>
      <c r="W21" s="24">
        <f t="shared" si="0"/>
        <v>-2.1052764678860595E-8</v>
      </c>
    </row>
    <row r="22" spans="1:23" ht="21.75" customHeight="1" x14ac:dyDescent="0.2">
      <c r="A22" s="42" t="s">
        <v>24</v>
      </c>
      <c r="B22" s="42"/>
      <c r="D22" s="8">
        <v>0</v>
      </c>
      <c r="F22" s="8">
        <v>0</v>
      </c>
      <c r="H22" s="8">
        <v>0</v>
      </c>
      <c r="J22" s="8">
        <f t="shared" si="1"/>
        <v>0</v>
      </c>
      <c r="L22" s="24">
        <f t="shared" si="2"/>
        <v>0</v>
      </c>
      <c r="N22" s="8">
        <v>0</v>
      </c>
      <c r="P22" s="43">
        <v>-7635</v>
      </c>
      <c r="Q22" s="43"/>
      <c r="S22" s="8">
        <v>0</v>
      </c>
      <c r="U22" s="8">
        <f t="shared" si="3"/>
        <v>-7635</v>
      </c>
      <c r="W22" s="24">
        <f t="shared" si="0"/>
        <v>-2.1052764678860595E-8</v>
      </c>
    </row>
    <row r="23" spans="1:23" ht="21.75" customHeight="1" x14ac:dyDescent="0.2">
      <c r="A23" s="42" t="s">
        <v>32</v>
      </c>
      <c r="B23" s="42"/>
      <c r="D23" s="8">
        <v>0</v>
      </c>
      <c r="F23" s="8">
        <v>0</v>
      </c>
      <c r="H23" s="8">
        <v>0</v>
      </c>
      <c r="J23" s="8">
        <f t="shared" si="1"/>
        <v>0</v>
      </c>
      <c r="L23" s="24">
        <f t="shared" si="2"/>
        <v>0</v>
      </c>
      <c r="N23" s="8">
        <v>0</v>
      </c>
      <c r="P23" s="43">
        <v>-10982</v>
      </c>
      <c r="Q23" s="43"/>
      <c r="S23" s="8">
        <v>0</v>
      </c>
      <c r="U23" s="8">
        <f t="shared" si="3"/>
        <v>-10982</v>
      </c>
      <c r="W23" s="24">
        <f t="shared" si="0"/>
        <v>-3.0281789352095226E-8</v>
      </c>
    </row>
    <row r="24" spans="1:23" ht="21.75" customHeight="1" x14ac:dyDescent="0.2">
      <c r="A24" s="42" t="s">
        <v>33</v>
      </c>
      <c r="B24" s="42"/>
      <c r="D24" s="8">
        <v>0</v>
      </c>
      <c r="F24" s="8">
        <v>0</v>
      </c>
      <c r="H24" s="8">
        <v>0</v>
      </c>
      <c r="J24" s="8">
        <f t="shared" si="1"/>
        <v>0</v>
      </c>
      <c r="L24" s="24">
        <f t="shared" si="2"/>
        <v>0</v>
      </c>
      <c r="N24" s="8">
        <v>0</v>
      </c>
      <c r="P24" s="43">
        <v>-18334</v>
      </c>
      <c r="Q24" s="43"/>
      <c r="S24" s="8">
        <v>0</v>
      </c>
      <c r="U24" s="8">
        <f t="shared" si="3"/>
        <v>-18334</v>
      </c>
      <c r="W24" s="24">
        <f t="shared" si="0"/>
        <v>-5.0554209249800936E-8</v>
      </c>
    </row>
    <row r="25" spans="1:23" ht="21.75" customHeight="1" x14ac:dyDescent="0.2">
      <c r="A25" s="42" t="s">
        <v>26</v>
      </c>
      <c r="B25" s="42"/>
      <c r="D25" s="8">
        <v>0</v>
      </c>
      <c r="F25" s="8">
        <v>0</v>
      </c>
      <c r="H25" s="8">
        <v>0</v>
      </c>
      <c r="J25" s="8">
        <f t="shared" si="1"/>
        <v>0</v>
      </c>
      <c r="L25" s="24">
        <f t="shared" si="2"/>
        <v>0</v>
      </c>
      <c r="N25" s="8">
        <v>0</v>
      </c>
      <c r="P25" s="43">
        <v>-12975</v>
      </c>
      <c r="Q25" s="43"/>
      <c r="S25" s="8">
        <v>0</v>
      </c>
      <c r="U25" s="8">
        <f t="shared" si="3"/>
        <v>-12975</v>
      </c>
      <c r="W25" s="24">
        <f t="shared" si="0"/>
        <v>-3.5777291644822029E-8</v>
      </c>
    </row>
    <row r="26" spans="1:23" ht="21.75" customHeight="1" x14ac:dyDescent="0.2">
      <c r="A26" s="42" t="s">
        <v>36</v>
      </c>
      <c r="B26" s="42"/>
      <c r="D26" s="8">
        <v>0</v>
      </c>
      <c r="F26" s="8">
        <v>0</v>
      </c>
      <c r="H26" s="8">
        <v>0</v>
      </c>
      <c r="J26" s="8">
        <f t="shared" si="1"/>
        <v>0</v>
      </c>
      <c r="L26" s="24">
        <f t="shared" si="2"/>
        <v>0</v>
      </c>
      <c r="N26" s="8">
        <v>0</v>
      </c>
      <c r="P26" s="43">
        <v>-9130</v>
      </c>
      <c r="Q26" s="43"/>
      <c r="S26" s="8">
        <v>0</v>
      </c>
      <c r="U26" s="8">
        <f t="shared" si="3"/>
        <v>-9130</v>
      </c>
      <c r="W26" s="24">
        <f t="shared" si="0"/>
        <v>-2.5175080748919087E-8</v>
      </c>
    </row>
    <row r="27" spans="1:23" ht="21.75" customHeight="1" x14ac:dyDescent="0.2">
      <c r="A27" s="42" t="s">
        <v>34</v>
      </c>
      <c r="B27" s="42"/>
      <c r="D27" s="8">
        <v>0</v>
      </c>
      <c r="F27" s="8">
        <v>0</v>
      </c>
      <c r="H27" s="8">
        <v>0</v>
      </c>
      <c r="J27" s="8">
        <f t="shared" si="1"/>
        <v>0</v>
      </c>
      <c r="L27" s="24">
        <f t="shared" si="2"/>
        <v>0</v>
      </c>
      <c r="N27" s="8">
        <v>0</v>
      </c>
      <c r="P27" s="43">
        <v>-23709</v>
      </c>
      <c r="Q27" s="43"/>
      <c r="S27" s="8">
        <v>0</v>
      </c>
      <c r="U27" s="8">
        <f t="shared" si="3"/>
        <v>-23709</v>
      </c>
      <c r="W27" s="24">
        <f t="shared" si="0"/>
        <v>-6.5375245287636656E-8</v>
      </c>
    </row>
    <row r="28" spans="1:23" ht="21.75" customHeight="1" x14ac:dyDescent="0.2">
      <c r="A28" s="42" t="s">
        <v>28</v>
      </c>
      <c r="B28" s="42"/>
      <c r="D28" s="8">
        <v>0</v>
      </c>
      <c r="F28" s="8">
        <v>0</v>
      </c>
      <c r="H28" s="8">
        <v>0</v>
      </c>
      <c r="J28" s="8">
        <f t="shared" si="1"/>
        <v>0</v>
      </c>
      <c r="L28" s="24">
        <f t="shared" si="2"/>
        <v>0</v>
      </c>
      <c r="N28" s="8">
        <v>0</v>
      </c>
      <c r="P28" s="43">
        <v>-39319</v>
      </c>
      <c r="Q28" s="43"/>
      <c r="S28" s="8">
        <v>0</v>
      </c>
      <c r="U28" s="8">
        <f t="shared" si="3"/>
        <v>-39319</v>
      </c>
      <c r="W28" s="24">
        <f t="shared" si="0"/>
        <v>-1.0841829134356512E-7</v>
      </c>
    </row>
    <row r="29" spans="1:23" ht="21.75" customHeight="1" x14ac:dyDescent="0.2">
      <c r="A29" s="42" t="s">
        <v>35</v>
      </c>
      <c r="B29" s="42"/>
      <c r="D29" s="8">
        <v>0</v>
      </c>
      <c r="F29" s="8">
        <v>0</v>
      </c>
      <c r="H29" s="8">
        <v>0</v>
      </c>
      <c r="J29" s="8">
        <f t="shared" si="1"/>
        <v>0</v>
      </c>
      <c r="L29" s="24">
        <f t="shared" si="2"/>
        <v>0</v>
      </c>
      <c r="N29" s="8">
        <v>0</v>
      </c>
      <c r="P29" s="43">
        <v>-7706</v>
      </c>
      <c r="Q29" s="43"/>
      <c r="S29" s="8">
        <v>0</v>
      </c>
      <c r="U29" s="8">
        <f t="shared" si="3"/>
        <v>-7706</v>
      </c>
      <c r="W29" s="24">
        <f t="shared" si="0"/>
        <v>-2.1248540224662704E-8</v>
      </c>
    </row>
    <row r="30" spans="1:23" ht="21.75" customHeight="1" x14ac:dyDescent="0.2">
      <c r="A30" s="42" t="s">
        <v>19</v>
      </c>
      <c r="B30" s="42"/>
      <c r="D30" s="8">
        <v>0</v>
      </c>
      <c r="F30" s="8">
        <v>0</v>
      </c>
      <c r="H30" s="8">
        <v>0</v>
      </c>
      <c r="J30" s="8">
        <f t="shared" si="1"/>
        <v>0</v>
      </c>
      <c r="L30" s="24">
        <f t="shared" si="2"/>
        <v>0</v>
      </c>
      <c r="N30" s="8">
        <v>0</v>
      </c>
      <c r="P30" s="43">
        <v>-17266</v>
      </c>
      <c r="Q30" s="43"/>
      <c r="S30" s="8">
        <v>0</v>
      </c>
      <c r="U30" s="8">
        <f t="shared" si="3"/>
        <v>-17266</v>
      </c>
      <c r="W30" s="24">
        <f t="shared" si="0"/>
        <v>-4.7609303856608648E-8</v>
      </c>
    </row>
    <row r="31" spans="1:23" ht="21.75" customHeight="1" x14ac:dyDescent="0.2">
      <c r="A31" s="42" t="s">
        <v>27</v>
      </c>
      <c r="B31" s="42"/>
      <c r="D31" s="8">
        <v>0</v>
      </c>
      <c r="F31" s="8">
        <v>0</v>
      </c>
      <c r="H31" s="8">
        <v>0</v>
      </c>
      <c r="J31" s="8">
        <f t="shared" si="1"/>
        <v>0</v>
      </c>
      <c r="L31" s="24">
        <f t="shared" si="2"/>
        <v>0</v>
      </c>
      <c r="N31" s="8">
        <v>0</v>
      </c>
      <c r="P31" s="43">
        <v>-22072</v>
      </c>
      <c r="Q31" s="43"/>
      <c r="S31" s="8">
        <v>0</v>
      </c>
      <c r="U31" s="8">
        <f t="shared" si="3"/>
        <v>-22072</v>
      </c>
      <c r="W31" s="24">
        <f t="shared" si="0"/>
        <v>-6.0861378125973942E-8</v>
      </c>
    </row>
    <row r="32" spans="1:23" ht="21.75" customHeight="1" x14ac:dyDescent="0.2">
      <c r="A32" s="42" t="s">
        <v>30</v>
      </c>
      <c r="B32" s="42"/>
      <c r="D32" s="8">
        <v>0</v>
      </c>
      <c r="F32" s="8">
        <v>0</v>
      </c>
      <c r="H32" s="8">
        <v>0</v>
      </c>
      <c r="J32" s="8">
        <f t="shared" si="1"/>
        <v>0</v>
      </c>
      <c r="L32" s="24">
        <f t="shared" si="2"/>
        <v>0</v>
      </c>
      <c r="N32" s="8">
        <v>0</v>
      </c>
      <c r="P32" s="43">
        <v>-11266</v>
      </c>
      <c r="Q32" s="43"/>
      <c r="S32" s="8">
        <v>0</v>
      </c>
      <c r="U32" s="8">
        <f t="shared" si="3"/>
        <v>-11266</v>
      </c>
      <c r="W32" s="24">
        <f t="shared" si="0"/>
        <v>-3.1064891535303662E-8</v>
      </c>
    </row>
    <row r="33" spans="1:23" ht="21.75" customHeight="1" x14ac:dyDescent="0.2">
      <c r="A33" s="42" t="s">
        <v>37</v>
      </c>
      <c r="B33" s="42"/>
      <c r="D33" s="8">
        <v>0</v>
      </c>
      <c r="F33" s="8">
        <v>0</v>
      </c>
      <c r="H33" s="8">
        <v>0</v>
      </c>
      <c r="J33" s="8">
        <f t="shared" si="1"/>
        <v>0</v>
      </c>
      <c r="L33" s="24">
        <f t="shared" si="2"/>
        <v>0</v>
      </c>
      <c r="N33" s="8">
        <v>0</v>
      </c>
      <c r="P33" s="43">
        <v>-7671</v>
      </c>
      <c r="Q33" s="43"/>
      <c r="S33" s="8">
        <v>0</v>
      </c>
      <c r="U33" s="8">
        <f t="shared" si="3"/>
        <v>-7671</v>
      </c>
      <c r="W33" s="24">
        <f t="shared" si="0"/>
        <v>-2.1152031152788425E-8</v>
      </c>
    </row>
    <row r="34" spans="1:23" ht="21.75" customHeight="1" x14ac:dyDescent="0.2">
      <c r="A34" s="42" t="s">
        <v>38</v>
      </c>
      <c r="B34" s="42"/>
      <c r="D34" s="8">
        <v>0</v>
      </c>
      <c r="F34" s="8">
        <v>0</v>
      </c>
      <c r="H34" s="8">
        <v>0</v>
      </c>
      <c r="J34" s="8">
        <f t="shared" si="1"/>
        <v>0</v>
      </c>
      <c r="L34" s="24">
        <f t="shared" si="2"/>
        <v>0</v>
      </c>
      <c r="N34" s="8">
        <v>0</v>
      </c>
      <c r="P34" s="43">
        <v>-22677</v>
      </c>
      <c r="Q34" s="43"/>
      <c r="S34" s="8">
        <v>0</v>
      </c>
      <c r="U34" s="8">
        <f t="shared" si="3"/>
        <v>-22677</v>
      </c>
      <c r="W34" s="24">
        <f t="shared" si="0"/>
        <v>-6.2529606368372198E-8</v>
      </c>
    </row>
    <row r="35" spans="1:23" ht="21.75" customHeight="1" x14ac:dyDescent="0.2">
      <c r="A35" s="42" t="s">
        <v>18</v>
      </c>
      <c r="B35" s="42"/>
      <c r="D35" s="8">
        <v>0</v>
      </c>
      <c r="F35" s="8">
        <v>0</v>
      </c>
      <c r="H35" s="8">
        <v>0</v>
      </c>
      <c r="J35" s="8">
        <f t="shared" si="1"/>
        <v>0</v>
      </c>
      <c r="L35" s="24">
        <f t="shared" si="2"/>
        <v>0</v>
      </c>
      <c r="N35" s="8">
        <v>0</v>
      </c>
      <c r="P35" s="43">
        <v>-12904</v>
      </c>
      <c r="Q35" s="43"/>
      <c r="S35" s="8">
        <v>0</v>
      </c>
      <c r="U35" s="8">
        <f t="shared" si="3"/>
        <v>-12904</v>
      </c>
      <c r="W35" s="24">
        <f t="shared" si="0"/>
        <v>-3.5581516099019924E-8</v>
      </c>
    </row>
    <row r="36" spans="1:23" ht="21.75" customHeight="1" x14ac:dyDescent="0.2">
      <c r="A36" s="42" t="s">
        <v>25</v>
      </c>
      <c r="B36" s="42"/>
      <c r="D36" s="8">
        <v>0</v>
      </c>
      <c r="F36" s="8">
        <v>0</v>
      </c>
      <c r="H36" s="8">
        <v>0</v>
      </c>
      <c r="J36" s="8">
        <f t="shared" si="1"/>
        <v>0</v>
      </c>
      <c r="L36" s="24">
        <f t="shared" si="2"/>
        <v>0</v>
      </c>
      <c r="N36" s="8">
        <v>0</v>
      </c>
      <c r="P36" s="43">
        <v>-22784</v>
      </c>
      <c r="Q36" s="43"/>
      <c r="S36" s="8">
        <v>0</v>
      </c>
      <c r="U36" s="8">
        <f t="shared" si="3"/>
        <v>-22784</v>
      </c>
      <c r="W36" s="24">
        <f t="shared" si="0"/>
        <v>-6.2824648388102134E-8</v>
      </c>
    </row>
    <row r="37" spans="1:23" ht="21.75" customHeight="1" x14ac:dyDescent="0.2">
      <c r="A37" s="42" t="s">
        <v>21</v>
      </c>
      <c r="B37" s="42"/>
      <c r="D37" s="8">
        <v>0</v>
      </c>
      <c r="F37" s="8">
        <v>0</v>
      </c>
      <c r="H37" s="8">
        <v>0</v>
      </c>
      <c r="J37" s="8">
        <f t="shared" ref="J37" si="4">D37+F37+H37</f>
        <v>0</v>
      </c>
      <c r="L37" s="24">
        <f t="shared" ref="L37" si="5">J37/21636049687</f>
        <v>0</v>
      </c>
      <c r="N37" s="8">
        <v>0</v>
      </c>
      <c r="P37" s="43">
        <v>-7689</v>
      </c>
      <c r="Q37" s="43"/>
      <c r="S37" s="8">
        <v>0</v>
      </c>
      <c r="U37" s="8">
        <f>N37+P37+S37</f>
        <v>-7689</v>
      </c>
      <c r="W37" s="24">
        <f t="shared" ref="W37" si="6">U37/362660207173</f>
        <v>-2.120166438975234E-8</v>
      </c>
    </row>
    <row r="38" spans="1:23" ht="21.75" customHeight="1" x14ac:dyDescent="0.2">
      <c r="A38" s="44" t="s">
        <v>215</v>
      </c>
      <c r="B38" s="44"/>
      <c r="D38" s="11">
        <v>8730713</v>
      </c>
      <c r="F38" s="11">
        <v>0</v>
      </c>
      <c r="H38" s="11">
        <v>0</v>
      </c>
      <c r="J38" s="8">
        <f t="shared" si="1"/>
        <v>8730713</v>
      </c>
      <c r="L38" s="24">
        <f>J38/21636049687</f>
        <v>4.0352620401153176E-4</v>
      </c>
      <c r="N38" s="11">
        <v>32949585</v>
      </c>
      <c r="P38" s="43">
        <v>0</v>
      </c>
      <c r="Q38" s="43"/>
      <c r="S38" s="11">
        <v>0</v>
      </c>
      <c r="U38" s="8">
        <f>N38+P38+S38</f>
        <v>32949585</v>
      </c>
      <c r="W38" s="24">
        <f t="shared" si="0"/>
        <v>9.0855253342647652E-5</v>
      </c>
    </row>
    <row r="39" spans="1:23" ht="21.75" customHeight="1" thickBot="1" x14ac:dyDescent="0.25">
      <c r="A39" s="45" t="s">
        <v>40</v>
      </c>
      <c r="B39" s="45"/>
      <c r="D39" s="13">
        <f>SUM(D9:D38)</f>
        <v>8730713</v>
      </c>
      <c r="F39" s="13">
        <f>SUM(F9:F38)</f>
        <v>-4354419708</v>
      </c>
      <c r="H39" s="13">
        <f>SUM(H9:H38)</f>
        <v>0</v>
      </c>
      <c r="J39" s="13">
        <f>SUM(J9:J38)</f>
        <v>-4345688995</v>
      </c>
      <c r="L39" s="26">
        <f>SUM(L9:L38)</f>
        <v>-0.20085408648377726</v>
      </c>
      <c r="N39" s="13">
        <f>SUM(N9:N38)</f>
        <v>81961055</v>
      </c>
      <c r="P39" s="47">
        <f>SUM(P9:Q38)</f>
        <v>-4354758871</v>
      </c>
      <c r="Q39" s="47"/>
      <c r="S39" s="13">
        <f>SUM(S9:S38)</f>
        <v>1476226948</v>
      </c>
      <c r="U39" s="13">
        <f>SUM(U9:U38)</f>
        <v>-2796570868</v>
      </c>
      <c r="W39" s="26">
        <f>SUM(W9:W38)</f>
        <v>-7.7112702543236308E-3</v>
      </c>
    </row>
    <row r="40" spans="1:23" ht="13.5" thickTop="1" x14ac:dyDescent="0.2"/>
    <row r="41" spans="1:23" x14ac:dyDescent="0.2">
      <c r="D41" s="31"/>
      <c r="E41" s="32"/>
      <c r="F41" s="31"/>
      <c r="G41" s="32"/>
      <c r="H41" s="31"/>
      <c r="N41" s="33"/>
      <c r="O41" s="34"/>
      <c r="P41" s="34"/>
      <c r="Q41" s="33"/>
      <c r="R41" s="34"/>
      <c r="S41" s="33"/>
    </row>
    <row r="42" spans="1:23" x14ac:dyDescent="0.2">
      <c r="D42" s="31"/>
      <c r="E42" s="32"/>
      <c r="F42" s="31"/>
      <c r="G42" s="32"/>
      <c r="H42" s="31"/>
      <c r="N42" s="33"/>
      <c r="O42" s="34"/>
      <c r="P42" s="34"/>
      <c r="Q42" s="33"/>
      <c r="R42" s="34"/>
      <c r="S42" s="33"/>
    </row>
  </sheetData>
  <mergeCells count="72">
    <mergeCell ref="A38:B38"/>
    <mergeCell ref="P38:Q38"/>
    <mergeCell ref="A39:B39"/>
    <mergeCell ref="A37:B37"/>
    <mergeCell ref="P37:Q37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Abdoli</dc:creator>
  <dc:description/>
  <cp:lastModifiedBy>Kimya Behzad Nezhad</cp:lastModifiedBy>
  <dcterms:created xsi:type="dcterms:W3CDTF">2026-03-29T07:49:41Z</dcterms:created>
  <dcterms:modified xsi:type="dcterms:W3CDTF">2026-03-29T10:49:05Z</dcterms:modified>
</cp:coreProperties>
</file>