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4\10 دی\کدال\"/>
    </mc:Choice>
  </mc:AlternateContent>
  <xr:revisionPtr revIDLastSave="0" documentId="13_ncr:1_{8E37145A-40C2-4794-B2AF-CF2DB3E7DF38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state="hidden" r:id="rId5"/>
    <sheet name="سپرده " sheetId="23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 " sheetId="24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 " sheetId="26" r:id="rId15"/>
    <sheet name="درآمد ناشی از فروش" sheetId="27" r:id="rId16"/>
    <sheet name="درآمد ناشی از تغییر قیمت اوراق" sheetId="21" r:id="rId17"/>
  </sheets>
  <definedNames>
    <definedName name="_xlnm.Print_Area" localSheetId="3">اوراق!$A$1:$AM$14</definedName>
    <definedName name="_xlnm.Print_Area" localSheetId="4">'تعدیل قیمت'!$A$1:$N$15</definedName>
    <definedName name="_xlnm.Print_Area" localSheetId="6">درآمد!$A$1:$K$15</definedName>
    <definedName name="_xlnm.Print_Area" localSheetId="10">'درآمد سپرده بانکی '!$A$1:$G$17</definedName>
    <definedName name="_xlnm.Print_Area" localSheetId="9">'درآمد سرمایه گذاری در اوراق به'!$A$1:$S$19</definedName>
    <definedName name="_xlnm.Print_Area" localSheetId="7">'درآمد سرمایه گذاری در سهام'!$A$1:$X$38</definedName>
    <definedName name="_xlnm.Print_Area" localSheetId="8">'درآمد سرمایه گذاری در صندوق'!$A$1:$X$11</definedName>
    <definedName name="_xlnm.Print_Area" localSheetId="12">'درآمد سود سهام'!$A$1:$U$14</definedName>
    <definedName name="_xlnm.Print_Area" localSheetId="16">'درآمد ناشی از تغییر قیمت اوراق'!$A$1:$T$36</definedName>
    <definedName name="_xlnm.Print_Area" localSheetId="15">'درآمد ناشی از فروش'!$A$1:$S$20</definedName>
    <definedName name="_xlnm.Print_Area" localSheetId="11">'سایر درآمدها'!$A$1:$G$12</definedName>
    <definedName name="_xlnm.Print_Area" localSheetId="5">'سپرده '!$A$1:$M$18</definedName>
    <definedName name="_xlnm.Print_Area" localSheetId="1">سهام!$A$1:$AA$34</definedName>
    <definedName name="_xlnm.Print_Area" localSheetId="13">'سود اوراق بهادار'!$A$1:$T$16</definedName>
    <definedName name="_xlnm.Print_Area" localSheetId="14">'سود سپرده بانکی '!$A$1:$O$16</definedName>
    <definedName name="_xlnm.Print_Area" localSheetId="0">'صورت وضعیت'!#REF!</definedName>
    <definedName name="_xlnm.Print_Area" localSheetId="2">'واحدهای صندوق'!$A$1:$AA$11</definedName>
  </definedNames>
  <calcPr calcId="191029"/>
</workbook>
</file>

<file path=xl/calcChain.xml><?xml version="1.0" encoding="utf-8"?>
<calcChain xmlns="http://schemas.openxmlformats.org/spreadsheetml/2006/main">
  <c r="J32" i="21" l="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8" i="21"/>
  <c r="J7" i="21"/>
  <c r="H15" i="26"/>
  <c r="H14" i="26"/>
  <c r="H13" i="26"/>
  <c r="H12" i="26"/>
  <c r="H11" i="26"/>
  <c r="H16" i="26" s="1"/>
  <c r="H10" i="26"/>
  <c r="H9" i="26"/>
  <c r="H8" i="26"/>
  <c r="F16" i="26"/>
  <c r="D16" i="26"/>
  <c r="J16" i="26"/>
  <c r="N16" i="26"/>
  <c r="N10" i="26"/>
  <c r="N11" i="26"/>
  <c r="N12" i="26"/>
  <c r="N13" i="26"/>
  <c r="N14" i="26"/>
  <c r="N15" i="26"/>
  <c r="N8" i="26"/>
  <c r="N9" i="26"/>
  <c r="L16" i="26"/>
  <c r="Q37" i="9"/>
  <c r="Q10" i="10"/>
  <c r="D37" i="9"/>
  <c r="F37" i="9"/>
  <c r="H37" i="9"/>
  <c r="W36" i="9"/>
  <c r="U37" i="9"/>
  <c r="L36" i="9"/>
  <c r="W35" i="9"/>
  <c r="L35" i="9"/>
  <c r="W34" i="9"/>
  <c r="J33" i="21" l="1"/>
  <c r="N11" i="15"/>
  <c r="R11" i="15"/>
  <c r="P11" i="15"/>
  <c r="T11" i="15"/>
  <c r="T8" i="15"/>
  <c r="T9" i="15"/>
  <c r="T10" i="15"/>
  <c r="L11" i="15"/>
  <c r="J11" i="15"/>
  <c r="N10" i="15"/>
  <c r="N9" i="15"/>
  <c r="N8" i="15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9" i="9"/>
  <c r="L8" i="9"/>
  <c r="F8" i="8"/>
  <c r="S37" i="9"/>
  <c r="N37" i="9"/>
  <c r="J37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9" i="9"/>
  <c r="W8" i="9"/>
  <c r="W37" i="9" s="1"/>
  <c r="H9" i="8"/>
  <c r="H10" i="8"/>
  <c r="J9" i="8"/>
  <c r="J10" i="8"/>
  <c r="F12" i="8"/>
  <c r="H12" i="8" s="1"/>
  <c r="F11" i="8"/>
  <c r="J11" i="8" s="1"/>
  <c r="F10" i="8"/>
  <c r="F9" i="8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9" i="2"/>
  <c r="Z9" i="4"/>
  <c r="Z10" i="4" s="1"/>
  <c r="AL10" i="5"/>
  <c r="AL12" i="5"/>
  <c r="AL11" i="5"/>
  <c r="L18" i="23"/>
  <c r="L12" i="23"/>
  <c r="L13" i="23"/>
  <c r="L14" i="23"/>
  <c r="L15" i="23"/>
  <c r="L16" i="23"/>
  <c r="L17" i="23"/>
  <c r="L11" i="23"/>
  <c r="L10" i="23"/>
  <c r="L9" i="23"/>
  <c r="AL9" i="5"/>
  <c r="AL13" i="5" s="1"/>
  <c r="Q31" i="2"/>
  <c r="M31" i="2"/>
  <c r="I31" i="2"/>
  <c r="G31" i="2"/>
  <c r="W31" i="2"/>
  <c r="Y3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10" i="2"/>
  <c r="AA11" i="2"/>
  <c r="AA9" i="2"/>
  <c r="R33" i="21"/>
  <c r="P33" i="21"/>
  <c r="N33" i="21"/>
  <c r="L33" i="21"/>
  <c r="H33" i="21"/>
  <c r="F33" i="21"/>
  <c r="D33" i="21"/>
  <c r="F16" i="24"/>
  <c r="D16" i="24"/>
  <c r="R17" i="11"/>
  <c r="P17" i="11"/>
  <c r="N17" i="11"/>
  <c r="L17" i="11"/>
  <c r="J17" i="11"/>
  <c r="F17" i="11"/>
  <c r="D17" i="11"/>
  <c r="U10" i="10"/>
  <c r="J10" i="10"/>
  <c r="F10" i="10"/>
  <c r="S14" i="17"/>
  <c r="O14" i="17"/>
  <c r="M14" i="17"/>
  <c r="I14" i="17"/>
  <c r="H17" i="11"/>
  <c r="J18" i="23"/>
  <c r="H18" i="23"/>
  <c r="F18" i="23"/>
  <c r="D18" i="23"/>
  <c r="AA31" i="2" l="1"/>
  <c r="H11" i="8"/>
  <c r="F13" i="8"/>
  <c r="L37" i="9"/>
  <c r="J12" i="8"/>
  <c r="J8" i="8"/>
  <c r="H8" i="8"/>
  <c r="H13" i="8" l="1"/>
  <c r="J13" i="8"/>
  <c r="A5" i="23"/>
</calcChain>
</file>

<file path=xl/sharedStrings.xml><?xml version="1.0" encoding="utf-8"?>
<sst xmlns="http://schemas.openxmlformats.org/spreadsheetml/2006/main" count="465" uniqueCount="172">
  <si>
    <t>صندوق سرمایه‌گذاری امین ملت</t>
  </si>
  <si>
    <t>صورت وضعیت پرتفوی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</si>
  <si>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</si>
  <si>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</si>
  <si>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</si>
  <si>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</si>
  <si>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</si>
  <si>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</si>
  <si>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</si>
  <si>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</si>
  <si>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</si>
  <si>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</si>
  <si>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</si>
  <si>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</si>
  <si>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</si>
  <si>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</si>
  <si>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</si>
  <si>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امین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</si>
  <si>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</si>
  <si>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</si>
  <si>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</si>
  <si>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</si>
  <si>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</si>
  <si>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سرمایه گذاری پایا تدبیرپارسا</t>
  </si>
  <si>
    <t>سرمایه گذاری مهر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</si>
  <si>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</si>
  <si>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</si>
  <si>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</si>
  <si>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</si>
  <si>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</si>
  <si>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</si>
  <si>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</si>
  <si>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</si>
  <si>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</si>
  <si>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</si>
  <si>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</si>
  <si>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</si>
  <si>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</si>
  <si>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</si>
  <si>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</si>
  <si>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</si>
  <si>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صنایع شیمیایی کیمیاگران امروز</t>
  </si>
  <si>
    <t>صنایع غذایی رضوی</t>
  </si>
  <si>
    <t>ملی‌ صنایع‌ مس‌ ایران‌</t>
  </si>
  <si>
    <t>مهرمام میهن</t>
  </si>
  <si>
    <t>جمع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</si>
  <si>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</si>
  <si>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</si>
  <si>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</si>
  <si>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</si>
  <si>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</si>
  <si>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</si>
  <si>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</si>
  <si>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</si>
  <si>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صندوق س.پشتوانه طلا نهایت نگر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</si>
  <si>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</si>
  <si>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</si>
  <si>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</si>
  <si>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</si>
  <si>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</si>
  <si>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</si>
  <si>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</si>
  <si>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</si>
  <si>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</si>
  <si>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</si>
  <si>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</si>
  <si>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</si>
  <si>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</si>
  <si>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اسنادخزانه-م4بودجه01-040917</t>
  </si>
  <si>
    <t>اسنادخزانه-م7بودجه01-040714</t>
  </si>
  <si>
    <t>صکوک اجاره صند412-بدون ضامن</t>
  </si>
  <si>
    <t>1400/12/23</t>
  </si>
  <si>
    <t>1404/12/22</t>
  </si>
  <si>
    <t>صکوک اجاره صند502-بدون ضامن</t>
  </si>
  <si>
    <t>1401/02/10</t>
  </si>
  <si>
    <t>1405/02/10</t>
  </si>
  <si>
    <t>مرابحه س. و توسعه کیش14050724</t>
  </si>
  <si>
    <t>1401/07/24</t>
  </si>
  <si>
    <t>1405/07/24</t>
  </si>
  <si>
    <t>مرابحه عام دولت 166-ش.خ050419</t>
  </si>
  <si>
    <t>1405/04/19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</si>
  <si>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</si>
  <si>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</si>
  <si>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</si>
  <si>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</si>
  <si>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</si>
  <si>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</si>
  <si>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</si>
  <si>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</si>
  <si>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</si>
  <si>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</si>
  <si>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</si>
  <si>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</si>
  <si>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</si>
  <si>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</si>
  <si>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</si>
  <si>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</si>
  <si>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</si>
  <si>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</si>
  <si>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</si>
  <si>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</si>
  <si>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</si>
  <si>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</si>
  <si>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</si>
  <si>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</si>
  <si>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</si>
  <si>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</si>
  <si>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</si>
  <si>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</si>
  <si>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</si>
  <si>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</si>
  <si>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</si>
  <si>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</si>
  <si>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</si>
  <si>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</si>
  <si>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</si>
  <si>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</si>
  <si>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</si>
  <si>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</si>
  <si>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</si>
  <si>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</si>
  <si>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</si>
  <si>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</si>
  <si>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</si>
  <si>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</si>
  <si>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</si>
  <si>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</si>
  <si>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</si>
  <si>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</si>
  <si>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</si>
  <si>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</si>
  <si>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</si>
  <si>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</si>
  <si>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جمع درآمد سود سهام</t>
  </si>
  <si>
    <t>هزینه تنزیل</t>
  </si>
  <si>
    <t>خالص درآمد سود سهام</t>
  </si>
  <si>
    <t>1404/05/09</t>
  </si>
  <si>
    <t>سود اوراق بهادار با درآمد ثابت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</si>
  <si>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</si>
  <si>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</si>
  <si>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</si>
  <si>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</si>
  <si>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</si>
  <si>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</si>
  <si>
    <t>سپرده بانک دی</t>
  </si>
  <si>
    <t>سپرده بانک گردشگری</t>
  </si>
  <si>
    <t>سپرده بانک ملت</t>
  </si>
  <si>
    <t>سپرده بانک اقتصادنوین</t>
  </si>
  <si>
    <t>سپرده بانک پارسیان</t>
  </si>
  <si>
    <t>سپرده بانک پاسارگاد</t>
  </si>
  <si>
    <t>سپرده بانک خاورمیانه</t>
  </si>
  <si>
    <t>سپرده اقتصادنوین</t>
  </si>
  <si>
    <t>سپرده خاورمیانه</t>
  </si>
  <si>
    <t>3-2اوراق بهاداری که ارزش آنها در تاریخ گزارش تعدیل شده</t>
  </si>
  <si>
    <t>طی مرداد ماه</t>
  </si>
  <si>
    <t>سود متعلق به هر سهم(ریال)</t>
  </si>
  <si>
    <t>قیمت ابطال / بازار هر واحد</t>
  </si>
  <si>
    <t>سود(زیان) حاصل از فروش اوراق بهادار</t>
  </si>
  <si>
    <t>خالص بهای فروش</t>
  </si>
  <si>
    <t>سود و زیان ناشی از فروش</t>
  </si>
  <si>
    <t>مرابحه عام دولت223-ش.خ070431</t>
  </si>
  <si>
    <t>1407/04/31</t>
  </si>
  <si>
    <t>سپرده صادرات</t>
  </si>
  <si>
    <t>نگهداری تا سررسید</t>
  </si>
  <si>
    <t>درآمد حاصل از سرمایه گذاری در واحدهای صندوق</t>
  </si>
  <si>
    <t>1404/09/30</t>
  </si>
  <si>
    <t>برای ماه منتهی به 1404/10/30</t>
  </si>
  <si>
    <t>1404/10/30</t>
  </si>
  <si>
    <t>سپرده بانک سپه</t>
  </si>
  <si>
    <t>صندوق سرمایه‌گذاری طلای نور امین</t>
  </si>
  <si>
    <t xml:space="preserve">صنایع شیمیایی کیمیاگران امروز </t>
  </si>
  <si>
    <t>شرکت‌های سرمایه‌گذاری زیرمجموعه سهام عدالت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</si>
</sst>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4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22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4" fontId="4" fillId="0" borderId="6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8" fontId="4" fillId="0" borderId="0" xfId="0" applyNumberFormat="1" applyFont="1" applyAlignment="1">
      <alignment horizontal="right" vertical="top"/>
    </xf>
    <xf numFmtId="0" fontId="3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left"/>
    </xf>
    <xf numFmtId="38" fontId="3" fillId="0" borderId="6" xfId="0" applyNumberFormat="1" applyFont="1" applyBorder="1" applyAlignment="1">
      <alignment horizontal="center" vertical="center" wrapText="1"/>
    </xf>
    <xf numFmtId="38" fontId="0" fillId="0" borderId="2" xfId="0" applyNumberForma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4" applyAlignment="1">
      <alignment horizontal="left"/>
    </xf>
    <xf numFmtId="0" fontId="3" fillId="0" borderId="6" xfId="4" applyFont="1" applyBorder="1" applyAlignment="1">
      <alignment horizontal="center" vertical="center" wrapText="1"/>
    </xf>
    <xf numFmtId="0" fontId="5" fillId="0" borderId="2" xfId="4" applyBorder="1" applyAlignment="1">
      <alignment horizontal="left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 vertical="top"/>
    </xf>
    <xf numFmtId="0" fontId="0" fillId="0" borderId="2" xfId="0" applyBorder="1" applyAlignment="1">
      <alignment horizontal="center"/>
    </xf>
    <xf numFmtId="0" fontId="3" fillId="0" borderId="5" xfId="0" applyFont="1" applyBorder="1" applyAlignment="1">
      <alignment vertical="center"/>
    </xf>
    <xf numFmtId="0" fontId="0" fillId="0" borderId="0" xfId="0"/>
    <xf numFmtId="9" fontId="4" fillId="0" borderId="2" xfId="0" applyNumberFormat="1" applyFont="1" applyBorder="1" applyAlignment="1">
      <alignment horizontal="right" vertical="top"/>
    </xf>
    <xf numFmtId="9" fontId="4" fillId="0" borderId="0" xfId="0" applyNumberFormat="1" applyFont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top"/>
    </xf>
    <xf numFmtId="3" fontId="4" fillId="0" borderId="0" xfId="0" applyNumberFormat="1" applyFont="1" applyAlignment="1">
      <alignment vertical="top"/>
    </xf>
    <xf numFmtId="0" fontId="3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left"/>
    </xf>
    <xf numFmtId="164" fontId="4" fillId="0" borderId="2" xfId="1" applyNumberFormat="1" applyFont="1" applyBorder="1" applyAlignment="1">
      <alignment horizontal="right" vertical="top"/>
    </xf>
    <xf numFmtId="164" fontId="4" fillId="0" borderId="0" xfId="1" applyNumberFormat="1" applyFont="1" applyAlignment="1">
      <alignment horizontal="right" vertical="top"/>
    </xf>
    <xf numFmtId="164" fontId="4" fillId="0" borderId="4" xfId="1" applyNumberFormat="1" applyFont="1" applyBorder="1" applyAlignment="1">
      <alignment horizontal="right" vertical="top"/>
    </xf>
    <xf numFmtId="164" fontId="4" fillId="0" borderId="5" xfId="1" applyNumberFormat="1" applyFont="1" applyBorder="1" applyAlignment="1">
      <alignment horizontal="right" vertical="top"/>
    </xf>
    <xf numFmtId="164" fontId="4" fillId="0" borderId="0" xfId="1" applyNumberFormat="1" applyFont="1" applyBorder="1" applyAlignment="1">
      <alignment horizontal="right" vertical="top"/>
    </xf>
    <xf numFmtId="164" fontId="0" fillId="0" borderId="0" xfId="0" applyNumberForma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4" fillId="0" borderId="2" xfId="3" applyNumberFormat="1" applyFont="1" applyBorder="1" applyAlignment="1">
      <alignment horizontal="center" vertical="center"/>
    </xf>
    <xf numFmtId="10" fontId="4" fillId="0" borderId="0" xfId="3" applyNumberFormat="1" applyFont="1" applyBorder="1" applyAlignment="1">
      <alignment horizontal="center" vertical="center"/>
    </xf>
    <xf numFmtId="10" fontId="4" fillId="0" borderId="8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64" fontId="4" fillId="0" borderId="2" xfId="1" applyNumberFormat="1" applyFont="1" applyBorder="1" applyAlignment="1">
      <alignment vertical="top"/>
    </xf>
    <xf numFmtId="164" fontId="4" fillId="0" borderId="0" xfId="1" applyNumberFormat="1" applyFont="1" applyAlignment="1">
      <alignment vertical="top"/>
    </xf>
    <xf numFmtId="164" fontId="4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164" fontId="0" fillId="0" borderId="0" xfId="1" applyNumberFormat="1" applyFont="1" applyAlignment="1">
      <alignment horizontal="left" vertical="center"/>
    </xf>
    <xf numFmtId="164" fontId="4" fillId="0" borderId="4" xfId="1" applyNumberFormat="1" applyFont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164" fontId="4" fillId="0" borderId="8" xfId="1" applyNumberFormat="1" applyFont="1" applyBorder="1" applyAlignment="1">
      <alignment horizontal="right" vertical="center"/>
    </xf>
    <xf numFmtId="164" fontId="4" fillId="0" borderId="8" xfId="1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8" fontId="3" fillId="0" borderId="4" xfId="0" applyNumberFormat="1" applyFont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2" fillId="0" borderId="0" xfId="4" applyFont="1" applyAlignment="1">
      <alignment horizontal="right" vertical="center"/>
    </xf>
    <xf numFmtId="0" fontId="3" fillId="0" borderId="4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4" xr:uid="{45245298-0679-49AA-A32D-574C10B18CA7}"/>
    <cellStyle name="Percent" xfId="3" builtinId="5"/>
    <cellStyle name="Percent 2" xfId="2" xr:uid="{83BE0601-A894-43BD-9466-FC06EEF900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629454</xdr:colOff>
      <xdr:row>43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311653-3D0A-435E-5D55-4A432EEB3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7765171" y="0"/>
          <a:ext cx="705882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6"/>
  <sheetViews>
    <sheetView rightToLeft="1" tabSelected="1" view="pageBreakPreview" zoomScale="60" zoomScaleNormal="100" workbookViewId="0">
      <selection activeCell="M6" sqref="M6"/>
    </sheetView>
  </sheetViews>
  <sheetFormatPr defaultColWidth="10.7109375" defaultRowHeight="12.75" x14ac:dyDescent="0.2"/>
  <sheetData>
    <row r="1" ht="29.1" customHeight="1" x14ac:dyDescent="0.2"/>
    <row r="2" ht="21.75" customHeight="1" x14ac:dyDescent="0.2"/>
    <row r="3" ht="21.75" customHeight="1" x14ac:dyDescent="0.2"/>
    <row r="4" ht="7.35" customHeight="1" x14ac:dyDescent="0.2"/>
    <row r="5" ht="123.6" customHeight="1" x14ac:dyDescent="0.2"/>
    <row r="6" ht="123.6" customHeight="1" x14ac:dyDescent="0.2"/>
  </sheetData>
  <printOptions horizontalCentered="1" verticalCentered="1"/>
  <pageMargins left="0.39" right="0.39" top="0.39" bottom="0.39" header="0" footer="0"/>
  <pageSetup scale="93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1:R18"/>
  <sheetViews>
    <sheetView rightToLeft="1" view="pageBreakPreview" zoomScaleNormal="100" zoomScaleSheetLayoutView="100" workbookViewId="0">
      <selection activeCell="N24" sqref="N24"/>
    </sheetView>
  </sheetViews>
  <sheetFormatPr defaultRowHeight="12.75" x14ac:dyDescent="0.2"/>
  <cols>
    <col min="1" max="1" width="6.7109375" bestFit="1" customWidth="1"/>
    <col min="2" max="2" width="22.7109375" customWidth="1"/>
    <col min="3" max="3" width="1.28515625" customWidth="1"/>
    <col min="4" max="4" width="14.85546875" bestFit="1" customWidth="1"/>
    <col min="5" max="5" width="1.28515625" customWidth="1"/>
    <col min="6" max="6" width="15.5703125" bestFit="1" customWidth="1"/>
    <col min="7" max="7" width="1.28515625" customWidth="1"/>
    <col min="8" max="8" width="15" bestFit="1" customWidth="1"/>
    <col min="9" max="9" width="1.28515625" customWidth="1"/>
    <col min="10" max="10" width="15.7109375" bestFit="1" customWidth="1"/>
    <col min="11" max="11" width="1.28515625" customWidth="1"/>
    <col min="12" max="12" width="16" bestFit="1" customWidth="1"/>
    <col min="13" max="13" width="1.28515625" customWidth="1"/>
    <col min="14" max="14" width="16.28515625" bestFit="1" customWidth="1"/>
    <col min="15" max="15" width="1.28515625" customWidth="1"/>
    <col min="16" max="16" width="15" bestFit="1" customWidth="1"/>
    <col min="17" max="17" width="1.28515625" customWidth="1"/>
    <col min="18" max="18" width="15.7109375" bestFit="1" customWidth="1"/>
    <col min="19" max="19" width="0.28515625" customWidth="1"/>
  </cols>
  <sheetData>
    <row r="1" spans="1:18" ht="29.1" customHeight="1" x14ac:dyDescent="0.2">
      <c r="A1" s="89" t="s">
        <v>169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8" ht="21.75" customHeight="1" x14ac:dyDescent="0.2">
      <c r="A2" s="89" t="s">
        <v>93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21.75" customHeight="1" x14ac:dyDescent="0.2">
      <c r="A3" s="89" t="s">
        <v>166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4.45" customHeight="1" x14ac:dyDescent="0.2"/>
    <row r="5" spans="1:18" ht="14.45" customHeight="1" x14ac:dyDescent="0.2">
      <c r="A5" s="1" t="s">
        <v>119</v>
      </c>
      <c r="B5" s="96" t="s">
        <v>120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</row>
    <row r="6" spans="1:18" ht="14.45" customHeight="1" x14ac:dyDescent="0.2">
      <c r="D6" s="93" t="s">
        <v>111</v>
      </c>
      <c r="E6" s="93"/>
      <c r="F6" s="93"/>
      <c r="G6" s="93"/>
      <c r="H6" s="93"/>
      <c r="I6" s="93"/>
      <c r="J6" s="93"/>
      <c r="L6" s="93" t="s">
        <v>112</v>
      </c>
      <c r="M6" s="93"/>
      <c r="N6" s="93"/>
      <c r="O6" s="93"/>
      <c r="P6" s="93"/>
      <c r="Q6" s="93"/>
      <c r="R6" s="9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93" t="s">
        <v>121</v>
      </c>
      <c r="B8" s="93"/>
      <c r="D8" s="2" t="s">
        <v>122</v>
      </c>
      <c r="F8" s="2" t="s">
        <v>115</v>
      </c>
      <c r="H8" s="2" t="s">
        <v>116</v>
      </c>
      <c r="J8" s="2" t="s">
        <v>45</v>
      </c>
      <c r="L8" s="2" t="s">
        <v>122</v>
      </c>
      <c r="N8" s="2" t="s">
        <v>115</v>
      </c>
      <c r="P8" s="2" t="s">
        <v>116</v>
      </c>
      <c r="R8" s="2" t="s">
        <v>45</v>
      </c>
    </row>
    <row r="9" spans="1:18" ht="21.75" customHeight="1" x14ac:dyDescent="0.2">
      <c r="A9" s="94" t="s">
        <v>68</v>
      </c>
      <c r="B9" s="94"/>
      <c r="D9" s="6">
        <v>0</v>
      </c>
      <c r="F9" s="6">
        <v>0</v>
      </c>
      <c r="H9" s="6">
        <v>0</v>
      </c>
      <c r="J9" s="6">
        <v>0</v>
      </c>
      <c r="L9" s="6">
        <v>0</v>
      </c>
      <c r="N9" s="6">
        <v>0</v>
      </c>
      <c r="P9" s="6">
        <v>3991848596</v>
      </c>
      <c r="R9" s="6">
        <v>3991848596</v>
      </c>
    </row>
    <row r="10" spans="1:18" ht="21.75" customHeight="1" x14ac:dyDescent="0.2">
      <c r="A10" s="90" t="s">
        <v>69</v>
      </c>
      <c r="B10" s="90"/>
      <c r="D10" s="9">
        <v>0</v>
      </c>
      <c r="F10" s="9">
        <v>0</v>
      </c>
      <c r="H10" s="9">
        <v>0</v>
      </c>
      <c r="J10" s="9">
        <v>0</v>
      </c>
      <c r="L10" s="9">
        <v>0</v>
      </c>
      <c r="N10" s="9">
        <v>0</v>
      </c>
      <c r="P10" s="9">
        <v>5611134365</v>
      </c>
      <c r="R10" s="9">
        <v>5611134365</v>
      </c>
    </row>
    <row r="11" spans="1:18" ht="21.75" customHeight="1" x14ac:dyDescent="0.2">
      <c r="A11" s="90" t="s">
        <v>160</v>
      </c>
      <c r="B11" s="90"/>
      <c r="D11" s="9">
        <v>0</v>
      </c>
      <c r="F11" s="9">
        <v>0</v>
      </c>
      <c r="H11" s="9">
        <v>0</v>
      </c>
      <c r="J11" s="9">
        <v>0</v>
      </c>
      <c r="L11" s="9">
        <v>18514793873</v>
      </c>
      <c r="N11" s="9">
        <v>0</v>
      </c>
      <c r="P11" s="9">
        <v>-6761296000</v>
      </c>
      <c r="R11" s="9">
        <v>11753497873</v>
      </c>
    </row>
    <row r="12" spans="1:18" ht="21.75" customHeight="1" x14ac:dyDescent="0.2">
      <c r="A12" s="90" t="s">
        <v>79</v>
      </c>
      <c r="B12" s="90"/>
      <c r="D12" s="9">
        <v>0</v>
      </c>
      <c r="F12" s="9">
        <v>0</v>
      </c>
      <c r="H12" s="9">
        <v>0</v>
      </c>
      <c r="J12" s="9">
        <v>0</v>
      </c>
      <c r="L12" s="9">
        <v>21995462771</v>
      </c>
      <c r="N12" s="9">
        <v>0</v>
      </c>
      <c r="P12" s="9">
        <v>32250575231</v>
      </c>
      <c r="R12" s="9">
        <v>54246038002</v>
      </c>
    </row>
    <row r="13" spans="1:18" ht="21.75" customHeight="1" x14ac:dyDescent="0.2">
      <c r="A13" s="90" t="s">
        <v>76</v>
      </c>
      <c r="B13" s="90"/>
      <c r="D13" s="9">
        <v>1506389994</v>
      </c>
      <c r="F13" s="9">
        <v>9994562500</v>
      </c>
      <c r="H13" s="9">
        <v>0</v>
      </c>
      <c r="J13" s="9">
        <v>11500952494</v>
      </c>
      <c r="L13" s="9">
        <v>13010675457</v>
      </c>
      <c r="N13" s="9">
        <v>4516224715</v>
      </c>
      <c r="P13" s="9">
        <v>0</v>
      </c>
      <c r="R13" s="9">
        <v>17526900172</v>
      </c>
    </row>
    <row r="14" spans="1:18" ht="21.75" customHeight="1" x14ac:dyDescent="0.2">
      <c r="A14" s="90" t="s">
        <v>64</v>
      </c>
      <c r="B14" s="90"/>
      <c r="D14" s="9">
        <v>7688792176</v>
      </c>
      <c r="F14" s="9">
        <v>45974987500</v>
      </c>
      <c r="H14" s="9">
        <v>0</v>
      </c>
      <c r="J14" s="9">
        <v>53663779676</v>
      </c>
      <c r="L14" s="9">
        <v>62224564800</v>
      </c>
      <c r="N14" s="9">
        <v>45824912500</v>
      </c>
      <c r="P14" s="9">
        <v>0</v>
      </c>
      <c r="R14" s="9">
        <v>108049477300</v>
      </c>
    </row>
    <row r="15" spans="1:18" ht="21.75" customHeight="1" x14ac:dyDescent="0.2">
      <c r="A15" s="90" t="s">
        <v>73</v>
      </c>
      <c r="B15" s="90"/>
      <c r="D15" s="9">
        <v>2812376509</v>
      </c>
      <c r="F15" s="9">
        <v>18489940625</v>
      </c>
      <c r="H15" s="9">
        <v>0</v>
      </c>
      <c r="J15" s="9">
        <v>21302317134</v>
      </c>
      <c r="L15" s="9">
        <v>21870400705</v>
      </c>
      <c r="N15" s="9">
        <v>12408921875</v>
      </c>
      <c r="P15" s="9">
        <v>0</v>
      </c>
      <c r="R15" s="9">
        <v>34279322580</v>
      </c>
    </row>
    <row r="16" spans="1:18" ht="21.75" customHeight="1" x14ac:dyDescent="0.2">
      <c r="A16" s="91" t="s">
        <v>70</v>
      </c>
      <c r="B16" s="91"/>
      <c r="D16" s="12">
        <v>2790138470</v>
      </c>
      <c r="F16" s="12">
        <v>17490484375</v>
      </c>
      <c r="H16" s="12">
        <v>0</v>
      </c>
      <c r="J16" s="12">
        <v>20280622845</v>
      </c>
      <c r="L16" s="12">
        <v>21162129718</v>
      </c>
      <c r="N16" s="12">
        <v>12416171875</v>
      </c>
      <c r="P16" s="12">
        <v>0</v>
      </c>
      <c r="R16" s="12">
        <v>33578301593</v>
      </c>
    </row>
    <row r="17" spans="1:18" ht="21.75" customHeight="1" thickBot="1" x14ac:dyDescent="0.25">
      <c r="A17" s="92" t="s">
        <v>45</v>
      </c>
      <c r="B17" s="92"/>
      <c r="D17" s="14">
        <f>SUM(D9:D16)</f>
        <v>14797697149</v>
      </c>
      <c r="F17" s="14">
        <f>SUM(F9:F16)</f>
        <v>91949975000</v>
      </c>
      <c r="H17" s="14">
        <f>SUM(H9:H16)</f>
        <v>0</v>
      </c>
      <c r="J17" s="14">
        <f>SUM(J9:J16)</f>
        <v>106747672149</v>
      </c>
      <c r="L17" s="14">
        <f>SUM(L9:L16)</f>
        <v>158778027324</v>
      </c>
      <c r="N17" s="14">
        <f>SUM(N9:N16)</f>
        <v>75166230965</v>
      </c>
      <c r="P17" s="14">
        <f>SUM(P9:P16)</f>
        <v>35092262192</v>
      </c>
      <c r="R17" s="14">
        <f>SUM(R9:R16)</f>
        <v>269036520481</v>
      </c>
    </row>
    <row r="18" spans="1:18" ht="13.5" thickTop="1" x14ac:dyDescent="0.2"/>
  </sheetData>
  <mergeCells count="16">
    <mergeCell ref="A1:R1"/>
    <mergeCell ref="A2:R2"/>
    <mergeCell ref="A3:R3"/>
    <mergeCell ref="B5:R5"/>
    <mergeCell ref="D6:J6"/>
    <mergeCell ref="L6:R6"/>
    <mergeCell ref="A13:B13"/>
    <mergeCell ref="A14:B14"/>
    <mergeCell ref="A17:B17"/>
    <mergeCell ref="A8:B8"/>
    <mergeCell ref="A9:B9"/>
    <mergeCell ref="A10:B10"/>
    <mergeCell ref="A11:B11"/>
    <mergeCell ref="A12:B12"/>
    <mergeCell ref="A15:B15"/>
    <mergeCell ref="A16:B16"/>
  </mergeCells>
  <pageMargins left="0.39" right="0.39" top="0.39" bottom="0.39" header="0" footer="0"/>
  <pageSetup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5AAF-413E-45BA-9B95-9890E041E45B}">
  <sheetPr codeName="Sheet21">
    <pageSetUpPr fitToPage="1"/>
  </sheetPr>
  <dimension ref="A1:F17"/>
  <sheetViews>
    <sheetView rightToLeft="1" view="pageBreakPreview" topLeftCell="A7" zoomScale="110" zoomScaleNormal="100" zoomScaleSheetLayoutView="110" workbookViewId="0">
      <selection activeCell="F21" sqref="F2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89" t="s">
        <v>169</v>
      </c>
      <c r="B1" s="89"/>
      <c r="C1" s="89"/>
      <c r="D1" s="89"/>
      <c r="E1" s="89"/>
      <c r="F1" s="89"/>
    </row>
    <row r="2" spans="1:6" ht="21.75" customHeight="1" x14ac:dyDescent="0.2">
      <c r="A2" s="89" t="s">
        <v>93</v>
      </c>
      <c r="B2" s="89"/>
      <c r="C2" s="89"/>
      <c r="D2" s="89"/>
      <c r="E2" s="89"/>
      <c r="F2" s="89"/>
    </row>
    <row r="3" spans="1:6" ht="21.75" customHeight="1" x14ac:dyDescent="0.2">
      <c r="A3" s="89" t="s">
        <v>166</v>
      </c>
      <c r="B3" s="89"/>
      <c r="C3" s="89"/>
      <c r="D3" s="89"/>
      <c r="E3" s="89"/>
      <c r="F3" s="89"/>
    </row>
    <row r="4" spans="1:6" ht="14.45" customHeight="1" x14ac:dyDescent="0.2"/>
    <row r="5" spans="1:6" ht="14.45" customHeight="1" x14ac:dyDescent="0.2">
      <c r="A5" s="1" t="s">
        <v>123</v>
      </c>
      <c r="B5" s="96" t="s">
        <v>124</v>
      </c>
      <c r="C5" s="96"/>
      <c r="D5" s="96"/>
      <c r="E5" s="96"/>
      <c r="F5" s="96"/>
    </row>
    <row r="6" spans="1:6" ht="14.45" customHeight="1" x14ac:dyDescent="0.2">
      <c r="D6" s="19" t="s">
        <v>111</v>
      </c>
      <c r="F6" s="19" t="s">
        <v>112</v>
      </c>
    </row>
    <row r="7" spans="1:6" ht="36.4" customHeight="1" x14ac:dyDescent="0.2">
      <c r="A7" s="98" t="s">
        <v>125</v>
      </c>
      <c r="B7" s="98"/>
      <c r="D7" s="22" t="s">
        <v>126</v>
      </c>
      <c r="F7" s="22" t="s">
        <v>126</v>
      </c>
    </row>
    <row r="8" spans="1:6" ht="21.75" customHeight="1" x14ac:dyDescent="0.2">
      <c r="A8" s="9" t="s">
        <v>148</v>
      </c>
      <c r="B8" s="9"/>
      <c r="D8" s="9">
        <v>39958</v>
      </c>
      <c r="F8" s="9">
        <v>217525</v>
      </c>
    </row>
    <row r="9" spans="1:6" ht="21.75" customHeight="1" x14ac:dyDescent="0.2">
      <c r="A9" s="9" t="s">
        <v>149</v>
      </c>
      <c r="B9" s="9"/>
      <c r="D9" s="9">
        <v>0</v>
      </c>
      <c r="E9" s="9">
        <v>0</v>
      </c>
      <c r="F9" s="9">
        <v>14006</v>
      </c>
    </row>
    <row r="10" spans="1:6" ht="21.75" customHeight="1" x14ac:dyDescent="0.2">
      <c r="A10" s="9" t="s">
        <v>144</v>
      </c>
      <c r="B10" s="9"/>
      <c r="D10" s="9">
        <v>3135894657</v>
      </c>
      <c r="E10" s="9">
        <v>13383486764</v>
      </c>
      <c r="F10" s="9">
        <v>19301530083</v>
      </c>
    </row>
    <row r="11" spans="1:6" ht="21.75" customHeight="1" x14ac:dyDescent="0.2">
      <c r="A11" s="9" t="s">
        <v>145</v>
      </c>
      <c r="B11" s="9"/>
      <c r="D11" s="9">
        <v>411615460</v>
      </c>
      <c r="E11" s="9">
        <v>0</v>
      </c>
      <c r="F11" s="9">
        <v>14547761471</v>
      </c>
    </row>
    <row r="12" spans="1:6" ht="21.75" customHeight="1" x14ac:dyDescent="0.2">
      <c r="A12" s="9" t="s">
        <v>146</v>
      </c>
      <c r="B12" s="9"/>
      <c r="D12" s="9">
        <v>359287</v>
      </c>
      <c r="E12" s="9">
        <v>0</v>
      </c>
      <c r="F12" s="9">
        <v>7294482290</v>
      </c>
    </row>
    <row r="13" spans="1:6" ht="21.75" customHeight="1" x14ac:dyDescent="0.2">
      <c r="A13" s="9" t="s">
        <v>151</v>
      </c>
      <c r="B13" s="9"/>
      <c r="D13" s="9">
        <v>13369</v>
      </c>
      <c r="F13" s="9">
        <v>0</v>
      </c>
    </row>
    <row r="14" spans="1:6" ht="21.75" customHeight="1" x14ac:dyDescent="0.2">
      <c r="A14" s="9" t="s">
        <v>152</v>
      </c>
      <c r="B14" s="9"/>
      <c r="D14" s="9">
        <v>1545213</v>
      </c>
      <c r="F14" s="9">
        <v>5650271</v>
      </c>
    </row>
    <row r="15" spans="1:6" ht="21.75" customHeight="1" x14ac:dyDescent="0.2">
      <c r="A15" s="9" t="s">
        <v>162</v>
      </c>
      <c r="B15" s="9"/>
      <c r="D15" s="9">
        <v>1212926756</v>
      </c>
      <c r="F15" s="9">
        <v>5060505492</v>
      </c>
    </row>
    <row r="16" spans="1:6" ht="21.75" customHeight="1" thickBot="1" x14ac:dyDescent="0.25">
      <c r="A16" s="92" t="s">
        <v>45</v>
      </c>
      <c r="B16" s="92"/>
      <c r="D16" s="14">
        <f>SUM(D8:D15)</f>
        <v>4762394700</v>
      </c>
      <c r="F16" s="14">
        <f>SUM(F8:F15)</f>
        <v>46210161138</v>
      </c>
    </row>
    <row r="17" ht="13.5" thickTop="1" x14ac:dyDescent="0.2"/>
  </sheetData>
  <mergeCells count="6">
    <mergeCell ref="A16:B16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fitToPage="1"/>
  </sheetPr>
  <dimension ref="A1:F12"/>
  <sheetViews>
    <sheetView rightToLeft="1" view="pageBreakPreview" zoomScale="110" zoomScaleNormal="100" zoomScaleSheetLayoutView="110" workbookViewId="0">
      <selection activeCell="D10" sqref="D1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89" t="s">
        <v>169</v>
      </c>
      <c r="B1" s="89"/>
      <c r="C1" s="89"/>
      <c r="D1" s="89"/>
      <c r="E1" s="89"/>
      <c r="F1" s="89"/>
    </row>
    <row r="2" spans="1:6" ht="21.75" customHeight="1" x14ac:dyDescent="0.2">
      <c r="A2" s="89" t="s">
        <v>93</v>
      </c>
      <c r="B2" s="89"/>
      <c r="C2" s="89"/>
      <c r="D2" s="89"/>
      <c r="E2" s="89"/>
      <c r="F2" s="89"/>
    </row>
    <row r="3" spans="1:6" ht="21.75" customHeight="1" x14ac:dyDescent="0.2">
      <c r="A3" s="89" t="s">
        <v>166</v>
      </c>
      <c r="B3" s="89"/>
      <c r="C3" s="89"/>
      <c r="D3" s="89"/>
      <c r="E3" s="89"/>
      <c r="F3" s="89"/>
    </row>
    <row r="4" spans="1:6" ht="14.45" customHeight="1" x14ac:dyDescent="0.2"/>
    <row r="5" spans="1:6" ht="29.1" customHeight="1" x14ac:dyDescent="0.2">
      <c r="A5" s="1" t="s">
        <v>127</v>
      </c>
      <c r="B5" s="96" t="s">
        <v>108</v>
      </c>
      <c r="C5" s="96"/>
      <c r="D5" s="96"/>
      <c r="E5" s="96"/>
      <c r="F5" s="96"/>
    </row>
    <row r="6" spans="1:6" ht="14.45" customHeight="1" x14ac:dyDescent="0.2">
      <c r="D6" s="2" t="s">
        <v>111</v>
      </c>
      <c r="F6" s="2" t="s">
        <v>165</v>
      </c>
    </row>
    <row r="7" spans="1:6" ht="14.45" customHeight="1" x14ac:dyDescent="0.2">
      <c r="A7" s="93" t="s">
        <v>108</v>
      </c>
      <c r="B7" s="93"/>
      <c r="D7" s="4" t="s">
        <v>90</v>
      </c>
      <c r="F7" s="4" t="s">
        <v>90</v>
      </c>
    </row>
    <row r="8" spans="1:6" ht="21.75" customHeight="1" x14ac:dyDescent="0.2">
      <c r="A8" s="94" t="s">
        <v>108</v>
      </c>
      <c r="B8" s="94"/>
      <c r="D8" s="45">
        <v>0</v>
      </c>
      <c r="E8" s="45"/>
      <c r="F8" s="45">
        <v>149779763</v>
      </c>
    </row>
    <row r="9" spans="1:6" ht="21.75" customHeight="1" x14ac:dyDescent="0.2">
      <c r="A9" s="90" t="s">
        <v>128</v>
      </c>
      <c r="B9" s="90"/>
      <c r="D9" s="45">
        <v>0</v>
      </c>
      <c r="E9" s="45"/>
      <c r="F9" s="45">
        <v>32366757</v>
      </c>
    </row>
    <row r="10" spans="1:6" ht="21.75" customHeight="1" x14ac:dyDescent="0.2">
      <c r="A10" s="91" t="s">
        <v>129</v>
      </c>
      <c r="B10" s="91"/>
      <c r="D10" s="45">
        <v>-10959104</v>
      </c>
      <c r="E10" s="45"/>
      <c r="F10" s="45">
        <v>0</v>
      </c>
    </row>
    <row r="11" spans="1:6" ht="21.75" customHeight="1" thickBot="1" x14ac:dyDescent="0.25">
      <c r="A11" s="92" t="s">
        <v>45</v>
      </c>
      <c r="B11" s="92"/>
      <c r="D11" s="88">
        <v>-10959104</v>
      </c>
      <c r="E11" s="45"/>
      <c r="F11" s="88">
        <v>182146520</v>
      </c>
    </row>
    <row r="12" spans="1:6" ht="13.5" thickTop="1" x14ac:dyDescent="0.2"/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fitToPage="1"/>
  </sheetPr>
  <dimension ref="A1:T16"/>
  <sheetViews>
    <sheetView rightToLeft="1" view="pageBreakPreview" zoomScaleNormal="100" zoomScaleSheetLayoutView="100" workbookViewId="0">
      <selection activeCell="P10" sqref="P10"/>
    </sheetView>
  </sheetViews>
  <sheetFormatPr defaultRowHeight="12.75" x14ac:dyDescent="0.2"/>
  <cols>
    <col min="1" max="1" width="3.7109375" customWidth="1"/>
    <col min="2" max="2" width="36.5703125" bestFit="1" customWidth="1"/>
    <col min="3" max="3" width="1.28515625" customWidth="1"/>
    <col min="4" max="4" width="16.85546875" customWidth="1"/>
    <col min="5" max="5" width="1.28515625" customWidth="1"/>
    <col min="6" max="6" width="20.7109375" customWidth="1"/>
    <col min="7" max="7" width="1.28515625" customWidth="1"/>
    <col min="8" max="8" width="15.570312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B1" s="89" t="s">
        <v>169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ht="21.75" customHeight="1" x14ac:dyDescent="0.2">
      <c r="B2" s="89" t="s">
        <v>93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21.75" customHeight="1" x14ac:dyDescent="0.2">
      <c r="B3" s="89" t="s">
        <v>166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1:20" ht="14.45" customHeight="1" x14ac:dyDescent="0.2"/>
    <row r="5" spans="1:20" ht="14.45" customHeight="1" x14ac:dyDescent="0.2">
      <c r="A5" s="1">
        <v>-6</v>
      </c>
      <c r="B5" s="96" t="s">
        <v>114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ht="14.45" customHeight="1" x14ac:dyDescent="0.2">
      <c r="B6" s="93" t="s">
        <v>46</v>
      </c>
      <c r="D6" s="93" t="s">
        <v>130</v>
      </c>
      <c r="E6" s="93"/>
      <c r="F6" s="93"/>
      <c r="G6" s="93"/>
      <c r="H6" s="93"/>
      <c r="J6" s="93" t="s">
        <v>111</v>
      </c>
      <c r="K6" s="93"/>
      <c r="L6" s="93"/>
      <c r="M6" s="93"/>
      <c r="N6" s="93"/>
      <c r="P6" s="93" t="s">
        <v>112</v>
      </c>
      <c r="Q6" s="93"/>
      <c r="R6" s="93"/>
      <c r="S6" s="93"/>
      <c r="T6" s="93"/>
    </row>
    <row r="7" spans="1:20" ht="37.5" customHeight="1" x14ac:dyDescent="0.2">
      <c r="B7" s="93"/>
      <c r="D7" s="40" t="s">
        <v>131</v>
      </c>
      <c r="E7" s="3"/>
      <c r="F7" s="40" t="s">
        <v>132</v>
      </c>
      <c r="G7" s="3"/>
      <c r="H7" s="18" t="s">
        <v>155</v>
      </c>
      <c r="J7" s="18" t="s">
        <v>133</v>
      </c>
      <c r="K7" s="3"/>
      <c r="L7" s="18" t="s">
        <v>134</v>
      </c>
      <c r="M7" s="3"/>
      <c r="N7" s="18" t="s">
        <v>135</v>
      </c>
      <c r="P7" s="18" t="s">
        <v>133</v>
      </c>
      <c r="Q7" s="3"/>
      <c r="R7" s="18" t="s">
        <v>134</v>
      </c>
      <c r="S7" s="3"/>
      <c r="T7" s="18" t="s">
        <v>135</v>
      </c>
    </row>
    <row r="8" spans="1:20" ht="21.75" customHeight="1" x14ac:dyDescent="0.2">
      <c r="B8" s="5" t="s">
        <v>43</v>
      </c>
      <c r="D8" s="5" t="s">
        <v>6</v>
      </c>
      <c r="F8" s="6">
        <v>31</v>
      </c>
      <c r="H8" s="6">
        <v>370</v>
      </c>
      <c r="J8" s="6">
        <v>0</v>
      </c>
      <c r="L8" s="6">
        <v>0</v>
      </c>
      <c r="N8" s="6">
        <f>J8+L8</f>
        <v>0</v>
      </c>
      <c r="P8" s="6">
        <v>11470</v>
      </c>
      <c r="R8" s="6">
        <v>0</v>
      </c>
      <c r="T8" s="6">
        <f>P8+R8</f>
        <v>11470</v>
      </c>
    </row>
    <row r="9" spans="1:20" ht="21.75" customHeight="1" x14ac:dyDescent="0.2">
      <c r="B9" s="8" t="s">
        <v>44</v>
      </c>
      <c r="D9" s="8" t="s">
        <v>136</v>
      </c>
      <c r="F9" s="9">
        <v>1000000</v>
      </c>
      <c r="H9" s="9">
        <v>49</v>
      </c>
      <c r="J9" s="9">
        <v>0</v>
      </c>
      <c r="L9" s="9">
        <v>0</v>
      </c>
      <c r="N9" s="9">
        <f>J9+L9</f>
        <v>0</v>
      </c>
      <c r="P9" s="9">
        <v>49000000</v>
      </c>
      <c r="R9" s="9">
        <v>0</v>
      </c>
      <c r="T9" s="9">
        <f>P9+R9</f>
        <v>49000000</v>
      </c>
    </row>
    <row r="10" spans="1:20" ht="21.75" customHeight="1" x14ac:dyDescent="0.2">
      <c r="B10" s="8" t="s">
        <v>171</v>
      </c>
      <c r="D10" s="9"/>
      <c r="F10" s="9"/>
      <c r="H10" s="9"/>
      <c r="J10" s="9">
        <v>9106750</v>
      </c>
      <c r="L10" s="9">
        <v>0</v>
      </c>
      <c r="N10" s="12">
        <f>J10+L10</f>
        <v>9106750</v>
      </c>
      <c r="P10" s="9">
        <v>24218872</v>
      </c>
      <c r="R10" s="9">
        <v>0</v>
      </c>
      <c r="T10" s="12">
        <f>P10+R10</f>
        <v>24218872</v>
      </c>
    </row>
    <row r="11" spans="1:20" ht="21.75" customHeight="1" thickBot="1" x14ac:dyDescent="0.25">
      <c r="B11" s="13" t="s">
        <v>45</v>
      </c>
      <c r="H11" s="14"/>
      <c r="J11" s="14">
        <f>SUM(J8:J10)</f>
        <v>9106750</v>
      </c>
      <c r="L11" s="14">
        <f>SUM(L8:L10)</f>
        <v>0</v>
      </c>
      <c r="N11" s="14">
        <f>SUM(N8:N10)</f>
        <v>9106750</v>
      </c>
      <c r="P11" s="14">
        <f>SUM(P8:P10)</f>
        <v>73230342</v>
      </c>
      <c r="R11" s="14">
        <f>SUM(R8:R10)</f>
        <v>0</v>
      </c>
      <c r="T11" s="14">
        <f>SUM(T8:T10)</f>
        <v>73230342</v>
      </c>
    </row>
    <row r="12" spans="1:20" ht="13.5" thickTop="1" x14ac:dyDescent="0.2"/>
    <row r="16" spans="1:20" x14ac:dyDescent="0.2">
      <c r="N16" s="20"/>
    </row>
  </sheetData>
  <mergeCells count="8">
    <mergeCell ref="B1:T1"/>
    <mergeCell ref="B2:T2"/>
    <mergeCell ref="B3:T3"/>
    <mergeCell ref="B5:T5"/>
    <mergeCell ref="B6:B7"/>
    <mergeCell ref="D6:H6"/>
    <mergeCell ref="J6:N6"/>
    <mergeCell ref="P6:T6"/>
  </mergeCells>
  <pageMargins left="0.39" right="0.39" top="0.39" bottom="0.39" header="0" footer="0"/>
  <pageSetup scale="7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fitToPage="1"/>
  </sheetPr>
  <dimension ref="A1:S15"/>
  <sheetViews>
    <sheetView rightToLeft="1" view="pageBreakPreview" zoomScale="110" zoomScaleNormal="100" zoomScaleSheetLayoutView="110" workbookViewId="0">
      <selection activeCell="B4" sqref="B4"/>
    </sheetView>
  </sheetViews>
  <sheetFormatPr defaultRowHeight="12.75" x14ac:dyDescent="0.2"/>
  <cols>
    <col min="1" max="1" width="4.42578125" bestFit="1" customWidth="1"/>
    <col min="2" max="2" width="39" customWidth="1"/>
    <col min="3" max="3" width="1.28515625" customWidth="1"/>
    <col min="4" max="4" width="14.28515625" customWidth="1"/>
    <col min="5" max="6" width="1.28515625" customWidth="1"/>
    <col min="7" max="7" width="14.140625" customWidth="1"/>
    <col min="8" max="8" width="1.42578125" customWidth="1"/>
    <col min="9" max="9" width="18.5703125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1.28515625" customWidth="1"/>
    <col min="15" max="15" width="18.85546875" customWidth="1"/>
    <col min="16" max="16" width="1.28515625" customWidth="1"/>
    <col min="17" max="17" width="11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B1" s="89" t="s">
        <v>169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21.75" customHeight="1" x14ac:dyDescent="0.2">
      <c r="B2" s="89" t="s">
        <v>93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21.75" customHeight="1" x14ac:dyDescent="0.2">
      <c r="A3" t="s">
        <v>166</v>
      </c>
      <c r="B3" s="89" t="s">
        <v>166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ht="14.45" customHeight="1" x14ac:dyDescent="0.2"/>
    <row r="5" spans="1:19" ht="14.45" customHeight="1" x14ac:dyDescent="0.2">
      <c r="A5" s="1">
        <v>-7</v>
      </c>
      <c r="B5" s="96" t="s">
        <v>137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</row>
    <row r="6" spans="1:19" ht="14.45" customHeight="1" x14ac:dyDescent="0.2">
      <c r="B6" s="93" t="s">
        <v>96</v>
      </c>
      <c r="I6" s="93" t="s">
        <v>111</v>
      </c>
      <c r="J6" s="93"/>
      <c r="K6" s="93"/>
      <c r="L6" s="93"/>
      <c r="M6" s="93"/>
      <c r="O6" s="93" t="s">
        <v>112</v>
      </c>
      <c r="P6" s="93"/>
      <c r="Q6" s="93"/>
      <c r="R6" s="93"/>
      <c r="S6" s="93"/>
    </row>
    <row r="7" spans="1:19" ht="29.1" customHeight="1" x14ac:dyDescent="0.2">
      <c r="B7" s="93"/>
      <c r="D7" s="110" t="s">
        <v>62</v>
      </c>
      <c r="E7" s="110"/>
      <c r="G7" s="111" t="s">
        <v>63</v>
      </c>
      <c r="H7" s="112"/>
      <c r="I7" s="18" t="s">
        <v>138</v>
      </c>
      <c r="J7" s="3"/>
      <c r="K7" s="18" t="s">
        <v>134</v>
      </c>
      <c r="L7" s="3"/>
      <c r="M7" s="18" t="s">
        <v>139</v>
      </c>
      <c r="O7" s="18" t="s">
        <v>138</v>
      </c>
      <c r="P7" s="3"/>
      <c r="Q7" s="18" t="s">
        <v>134</v>
      </c>
      <c r="R7" s="3"/>
      <c r="S7" s="18" t="s">
        <v>139</v>
      </c>
    </row>
    <row r="8" spans="1:19" ht="21.75" customHeight="1" x14ac:dyDescent="0.2">
      <c r="B8" s="5" t="s">
        <v>160</v>
      </c>
      <c r="D8" s="5" t="s">
        <v>161</v>
      </c>
      <c r="E8" s="3"/>
      <c r="G8" s="7">
        <v>23</v>
      </c>
      <c r="I8" s="6">
        <v>0</v>
      </c>
      <c r="K8" s="6">
        <v>0</v>
      </c>
      <c r="M8" s="6">
        <v>0</v>
      </c>
      <c r="O8" s="6">
        <v>18514793873</v>
      </c>
      <c r="Q8" s="6">
        <v>0</v>
      </c>
      <c r="S8" s="6">
        <v>18514793873</v>
      </c>
    </row>
    <row r="9" spans="1:19" ht="21.75" customHeight="1" x14ac:dyDescent="0.2">
      <c r="B9" s="8" t="s">
        <v>79</v>
      </c>
      <c r="D9" s="8" t="s">
        <v>80</v>
      </c>
      <c r="G9" s="10">
        <v>23</v>
      </c>
      <c r="I9" s="9">
        <v>0</v>
      </c>
      <c r="K9" s="9">
        <v>0</v>
      </c>
      <c r="M9" s="9">
        <v>0</v>
      </c>
      <c r="O9" s="9">
        <v>21995462771</v>
      </c>
      <c r="Q9" s="9">
        <v>0</v>
      </c>
      <c r="S9" s="9">
        <v>21995462771</v>
      </c>
    </row>
    <row r="10" spans="1:19" ht="21.75" customHeight="1" x14ac:dyDescent="0.2">
      <c r="B10" s="8" t="s">
        <v>76</v>
      </c>
      <c r="D10" s="8" t="s">
        <v>78</v>
      </c>
      <c r="G10" s="10">
        <v>18</v>
      </c>
      <c r="I10" s="9">
        <v>1506389994</v>
      </c>
      <c r="K10" s="9">
        <v>0</v>
      </c>
      <c r="M10" s="9">
        <v>1506389994</v>
      </c>
      <c r="O10" s="9">
        <v>13010675457</v>
      </c>
      <c r="Q10" s="9">
        <v>0</v>
      </c>
      <c r="S10" s="9">
        <v>13010675457</v>
      </c>
    </row>
    <row r="11" spans="1:19" ht="21.75" customHeight="1" x14ac:dyDescent="0.2">
      <c r="B11" s="8" t="s">
        <v>64</v>
      </c>
      <c r="D11" s="8" t="s">
        <v>67</v>
      </c>
      <c r="G11" s="10">
        <v>19</v>
      </c>
      <c r="I11" s="9">
        <v>7688792176</v>
      </c>
      <c r="K11" s="9">
        <v>0</v>
      </c>
      <c r="M11" s="9">
        <v>7688792176</v>
      </c>
      <c r="O11" s="9">
        <v>62224564800</v>
      </c>
      <c r="Q11" s="9">
        <v>0</v>
      </c>
      <c r="S11" s="9">
        <v>62224564800</v>
      </c>
    </row>
    <row r="12" spans="1:19" ht="21.75" customHeight="1" x14ac:dyDescent="0.2">
      <c r="B12" s="8" t="s">
        <v>73</v>
      </c>
      <c r="D12" s="8" t="s">
        <v>75</v>
      </c>
      <c r="G12" s="10">
        <v>19</v>
      </c>
      <c r="I12" s="9">
        <v>2812376509</v>
      </c>
      <c r="K12" s="9"/>
      <c r="M12" s="9">
        <v>2812376509</v>
      </c>
      <c r="O12" s="9">
        <v>21870400705</v>
      </c>
      <c r="Q12" s="9"/>
      <c r="S12" s="9">
        <v>21870400705</v>
      </c>
    </row>
    <row r="13" spans="1:19" ht="21.75" customHeight="1" x14ac:dyDescent="0.2">
      <c r="B13" s="11" t="s">
        <v>70</v>
      </c>
      <c r="D13" s="8" t="s">
        <v>72</v>
      </c>
      <c r="G13" s="10">
        <v>19</v>
      </c>
      <c r="I13" s="12">
        <v>2790138470</v>
      </c>
      <c r="K13" s="9"/>
      <c r="M13" s="12">
        <v>2790138470</v>
      </c>
      <c r="O13" s="12">
        <v>21162129718</v>
      </c>
      <c r="Q13" s="9"/>
      <c r="S13" s="12">
        <v>21162129718</v>
      </c>
    </row>
    <row r="14" spans="1:19" ht="21.75" customHeight="1" thickBot="1" x14ac:dyDescent="0.25">
      <c r="B14" s="13" t="s">
        <v>45</v>
      </c>
      <c r="D14" s="9"/>
      <c r="I14" s="14">
        <f>SUM(I8:I13)</f>
        <v>14797697149</v>
      </c>
      <c r="K14" s="14">
        <v>0</v>
      </c>
      <c r="M14" s="14">
        <f>SUM(M8:M13)</f>
        <v>14797697149</v>
      </c>
      <c r="O14" s="14">
        <f>SUM(O8:O13)</f>
        <v>158778027324</v>
      </c>
      <c r="Q14" s="14">
        <v>0</v>
      </c>
      <c r="S14" s="14">
        <f>SUM(S8:S13)</f>
        <v>158778027324</v>
      </c>
    </row>
    <row r="15" spans="1:19" ht="13.5" thickTop="1" x14ac:dyDescent="0.2"/>
  </sheetData>
  <mergeCells count="9">
    <mergeCell ref="B1:S1"/>
    <mergeCell ref="B2:S2"/>
    <mergeCell ref="B3:S3"/>
    <mergeCell ref="B5:S5"/>
    <mergeCell ref="B6:B7"/>
    <mergeCell ref="I6:M6"/>
    <mergeCell ref="O6:S6"/>
    <mergeCell ref="D7:E7"/>
    <mergeCell ref="G7:H7"/>
  </mergeCells>
  <pageMargins left="0.39" right="0.39" top="0.39" bottom="0.39" header="0" footer="0"/>
  <pageSetup scale="7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250A-C1CD-4057-AF8F-92BFFDE103D7}">
  <sheetPr>
    <pageSetUpPr fitToPage="1"/>
  </sheetPr>
  <dimension ref="A1:N16"/>
  <sheetViews>
    <sheetView rightToLeft="1" view="pageBreakPreview" topLeftCell="A7" zoomScale="110" zoomScaleNormal="100" zoomScaleSheetLayoutView="110" workbookViewId="0">
      <selection activeCell="B8" sqref="B8:B15"/>
    </sheetView>
  </sheetViews>
  <sheetFormatPr defaultRowHeight="12.75" x14ac:dyDescent="0.2"/>
  <cols>
    <col min="1" max="1" width="4.28515625" customWidth="1"/>
    <col min="2" max="2" width="39" customWidth="1"/>
    <col min="3" max="3" width="1.28515625" customWidth="1"/>
    <col min="4" max="4" width="15.5703125" style="23" bestFit="1" customWidth="1"/>
    <col min="5" max="5" width="2.140625" style="23" customWidth="1"/>
    <col min="6" max="6" width="12.42578125" style="23" bestFit="1" customWidth="1"/>
    <col min="7" max="7" width="1.7109375" style="23" customWidth="1"/>
    <col min="8" max="8" width="14.5703125" style="23" bestFit="1" customWidth="1"/>
    <col min="9" max="9" width="1.7109375" style="23" customWidth="1"/>
    <col min="10" max="10" width="15.7109375" style="23" bestFit="1" customWidth="1"/>
    <col min="11" max="11" width="2" style="23" customWidth="1"/>
    <col min="12" max="12" width="11.7109375" style="23" bestFit="1" customWidth="1"/>
    <col min="13" max="13" width="1.85546875" style="23" customWidth="1"/>
    <col min="14" max="14" width="15.7109375" style="23" bestFit="1" customWidth="1"/>
    <col min="15" max="15" width="0.28515625" customWidth="1"/>
  </cols>
  <sheetData>
    <row r="1" spans="1:14" ht="29.1" customHeight="1" x14ac:dyDescent="0.2">
      <c r="B1" s="89" t="s">
        <v>169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ht="21.75" customHeight="1" x14ac:dyDescent="0.2">
      <c r="B2" s="89" t="s">
        <v>93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21.75" customHeight="1" x14ac:dyDescent="0.2">
      <c r="A3" t="s">
        <v>166</v>
      </c>
      <c r="B3" s="89" t="s">
        <v>166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14.45" customHeight="1" x14ac:dyDescent="0.2"/>
    <row r="5" spans="1:14" ht="14.45" customHeight="1" x14ac:dyDescent="0.2">
      <c r="A5" s="1">
        <v>-8</v>
      </c>
      <c r="B5" s="96" t="s">
        <v>140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4" ht="14.45" customHeight="1" x14ac:dyDescent="0.2">
      <c r="B6" s="98" t="s">
        <v>96</v>
      </c>
      <c r="D6" s="113" t="s">
        <v>154</v>
      </c>
      <c r="E6" s="113"/>
      <c r="F6" s="113"/>
      <c r="G6" s="113"/>
      <c r="H6" s="113"/>
      <c r="J6" s="113" t="s">
        <v>112</v>
      </c>
      <c r="K6" s="113"/>
      <c r="L6" s="113"/>
      <c r="M6" s="113"/>
      <c r="N6" s="113"/>
    </row>
    <row r="7" spans="1:14" ht="29.1" customHeight="1" x14ac:dyDescent="0.2">
      <c r="B7" s="98"/>
      <c r="D7" s="24" t="s">
        <v>138</v>
      </c>
      <c r="E7" s="25"/>
      <c r="F7" s="24" t="s">
        <v>134</v>
      </c>
      <c r="G7" s="25"/>
      <c r="H7" s="24" t="s">
        <v>139</v>
      </c>
      <c r="J7" s="24" t="s">
        <v>138</v>
      </c>
      <c r="K7" s="25"/>
      <c r="L7" s="24" t="s">
        <v>134</v>
      </c>
      <c r="M7" s="25"/>
      <c r="N7" s="24" t="s">
        <v>139</v>
      </c>
    </row>
    <row r="8" spans="1:14" ht="21.75" customHeight="1" x14ac:dyDescent="0.2">
      <c r="B8" s="8" t="s">
        <v>148</v>
      </c>
      <c r="D8" s="9">
        <v>39958</v>
      </c>
      <c r="E8" s="21"/>
      <c r="F8" s="21">
        <v>0</v>
      </c>
      <c r="G8" s="21">
        <v>0</v>
      </c>
      <c r="H8" s="21">
        <f>D8-F8</f>
        <v>39958</v>
      </c>
      <c r="I8" s="21">
        <v>0</v>
      </c>
      <c r="J8" s="21">
        <v>217525</v>
      </c>
      <c r="K8" s="21"/>
      <c r="L8" s="21">
        <v>0</v>
      </c>
      <c r="M8" s="21">
        <v>0</v>
      </c>
      <c r="N8" s="21">
        <f>J8-L8</f>
        <v>217525</v>
      </c>
    </row>
    <row r="9" spans="1:14" ht="21.75" customHeight="1" x14ac:dyDescent="0.2">
      <c r="B9" s="8" t="s">
        <v>149</v>
      </c>
      <c r="D9" s="21">
        <v>0</v>
      </c>
      <c r="E9" s="21"/>
      <c r="F9" s="21">
        <v>0</v>
      </c>
      <c r="G9" s="21">
        <v>0</v>
      </c>
      <c r="H9" s="21">
        <f>D9-F9</f>
        <v>0</v>
      </c>
      <c r="I9" s="21">
        <v>0</v>
      </c>
      <c r="J9" s="21">
        <v>14006</v>
      </c>
      <c r="K9" s="21"/>
      <c r="L9" s="21">
        <v>0</v>
      </c>
      <c r="M9" s="21">
        <v>0</v>
      </c>
      <c r="N9" s="21">
        <f>J9-L9</f>
        <v>14006</v>
      </c>
    </row>
    <row r="10" spans="1:14" ht="21.75" customHeight="1" x14ac:dyDescent="0.2">
      <c r="B10" s="8" t="s">
        <v>144</v>
      </c>
      <c r="D10" s="21">
        <v>3135894657</v>
      </c>
      <c r="E10" s="21"/>
      <c r="F10" s="21">
        <v>0</v>
      </c>
      <c r="G10" s="21">
        <v>0</v>
      </c>
      <c r="H10" s="21">
        <f t="shared" ref="H10:H15" si="0">D10-F10</f>
        <v>3135894657</v>
      </c>
      <c r="I10" s="21">
        <v>0</v>
      </c>
      <c r="J10" s="21">
        <v>19301530083</v>
      </c>
      <c r="K10" s="21"/>
      <c r="L10" s="21">
        <v>0</v>
      </c>
      <c r="M10" s="21">
        <v>0</v>
      </c>
      <c r="N10" s="21">
        <f t="shared" ref="N10:N15" si="1">J10-L10</f>
        <v>19301530083</v>
      </c>
    </row>
    <row r="11" spans="1:14" ht="21.75" customHeight="1" x14ac:dyDescent="0.2">
      <c r="B11" s="8" t="s">
        <v>145</v>
      </c>
      <c r="D11" s="21">
        <v>411615460</v>
      </c>
      <c r="E11" s="21"/>
      <c r="F11" s="21">
        <v>0</v>
      </c>
      <c r="G11" s="21">
        <v>0</v>
      </c>
      <c r="H11" s="21">
        <f t="shared" si="0"/>
        <v>411615460</v>
      </c>
      <c r="I11" s="21">
        <v>0</v>
      </c>
      <c r="J11" s="21">
        <v>14547761471</v>
      </c>
      <c r="K11" s="21"/>
      <c r="L11" s="21">
        <v>0</v>
      </c>
      <c r="M11" s="21">
        <v>0</v>
      </c>
      <c r="N11" s="21">
        <f t="shared" si="1"/>
        <v>14547761471</v>
      </c>
    </row>
    <row r="12" spans="1:14" ht="21.75" customHeight="1" x14ac:dyDescent="0.2">
      <c r="B12" s="8" t="s">
        <v>146</v>
      </c>
      <c r="D12" s="21">
        <v>359287</v>
      </c>
      <c r="E12" s="21"/>
      <c r="F12" s="21">
        <v>0</v>
      </c>
      <c r="G12" s="21">
        <v>0</v>
      </c>
      <c r="H12" s="21">
        <f t="shared" si="0"/>
        <v>359287</v>
      </c>
      <c r="I12" s="21">
        <v>0</v>
      </c>
      <c r="J12" s="21">
        <v>7294544657</v>
      </c>
      <c r="K12" s="21"/>
      <c r="L12" s="21">
        <v>62367</v>
      </c>
      <c r="M12" s="21">
        <v>0</v>
      </c>
      <c r="N12" s="21">
        <f t="shared" si="1"/>
        <v>7294482290</v>
      </c>
    </row>
    <row r="13" spans="1:14" ht="21.75" customHeight="1" x14ac:dyDescent="0.2">
      <c r="B13" s="8" t="s">
        <v>151</v>
      </c>
      <c r="D13" s="21">
        <v>13369</v>
      </c>
      <c r="F13" s="21">
        <v>0</v>
      </c>
      <c r="H13" s="21">
        <f t="shared" si="0"/>
        <v>13369</v>
      </c>
      <c r="J13" s="21">
        <v>0</v>
      </c>
      <c r="L13" s="21">
        <v>0</v>
      </c>
      <c r="N13" s="21">
        <f t="shared" si="1"/>
        <v>0</v>
      </c>
    </row>
    <row r="14" spans="1:14" ht="21.75" customHeight="1" x14ac:dyDescent="0.2">
      <c r="B14" s="8" t="s">
        <v>152</v>
      </c>
      <c r="D14" s="21">
        <v>1545213</v>
      </c>
      <c r="F14" s="21">
        <v>0</v>
      </c>
      <c r="H14" s="21">
        <f t="shared" si="0"/>
        <v>1545213</v>
      </c>
      <c r="J14" s="21">
        <v>5650271</v>
      </c>
      <c r="L14" s="21">
        <v>0</v>
      </c>
      <c r="N14" s="21">
        <f t="shared" si="1"/>
        <v>5650271</v>
      </c>
    </row>
    <row r="15" spans="1:14" ht="21.75" customHeight="1" x14ac:dyDescent="0.2">
      <c r="B15" s="8" t="s">
        <v>162</v>
      </c>
      <c r="D15" s="21">
        <v>1212926756</v>
      </c>
      <c r="F15" s="21">
        <v>0</v>
      </c>
      <c r="H15" s="21">
        <f t="shared" si="0"/>
        <v>1212926756</v>
      </c>
      <c r="J15" s="21">
        <v>5068749934</v>
      </c>
      <c r="L15" s="21">
        <v>8244442</v>
      </c>
      <c r="N15" s="21">
        <f t="shared" si="1"/>
        <v>5060505492</v>
      </c>
    </row>
    <row r="16" spans="1:14" ht="21.75" customHeight="1" thickBot="1" x14ac:dyDescent="0.25">
      <c r="B16" s="13" t="s">
        <v>45</v>
      </c>
      <c r="D16" s="14">
        <f>SUM(D8:D15)</f>
        <v>4762394700</v>
      </c>
      <c r="E16"/>
      <c r="F16" s="14">
        <f>SUM(F8:F15)</f>
        <v>0</v>
      </c>
      <c r="G16"/>
      <c r="H16" s="14">
        <f>SUM(H8:H15)</f>
        <v>4762394700</v>
      </c>
      <c r="I16"/>
      <c r="J16" s="14">
        <f>SUM(J8:J15)</f>
        <v>46218467947</v>
      </c>
      <c r="K16"/>
      <c r="L16" s="14">
        <f>SUM(L8:L15)</f>
        <v>8306809</v>
      </c>
      <c r="M16"/>
      <c r="N16" s="14">
        <f>SUM(N8:N15)</f>
        <v>46210161138</v>
      </c>
    </row>
  </sheetData>
  <mergeCells count="7">
    <mergeCell ref="B1:N1"/>
    <mergeCell ref="B2:N2"/>
    <mergeCell ref="B3:N3"/>
    <mergeCell ref="B5:N5"/>
    <mergeCell ref="B6:B7"/>
    <mergeCell ref="D6:H6"/>
    <mergeCell ref="J6:N6"/>
  </mergeCells>
  <pageMargins left="0.39" right="0.39" top="0.39" bottom="0.39" header="0" footer="0"/>
  <pageSetup scale="9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EAD2E-1239-48AE-A6A0-71E93FC8315D}">
  <sheetPr>
    <pageSetUpPr fitToPage="1"/>
  </sheetPr>
  <dimension ref="A1:R20"/>
  <sheetViews>
    <sheetView rightToLeft="1" view="pageBreakPreview" topLeftCell="A7" zoomScaleNormal="100" zoomScaleSheetLayoutView="100" workbookViewId="0">
      <selection activeCell="K31" sqref="K31"/>
    </sheetView>
  </sheetViews>
  <sheetFormatPr defaultRowHeight="12.75" x14ac:dyDescent="0.2"/>
  <cols>
    <col min="1" max="1" width="26" style="27" bestFit="1" customWidth="1"/>
    <col min="2" max="2" width="1.28515625" style="27" customWidth="1"/>
    <col min="3" max="3" width="11" style="27" bestFit="1" customWidth="1"/>
    <col min="4" max="4" width="1.28515625" style="27" customWidth="1"/>
    <col min="5" max="5" width="16.140625" style="27" bestFit="1" customWidth="1"/>
    <col min="6" max="6" width="1.28515625" style="27" customWidth="1"/>
    <col min="7" max="7" width="16.140625" style="27" bestFit="1" customWidth="1"/>
    <col min="8" max="8" width="1.28515625" style="27" customWidth="1"/>
    <col min="9" max="9" width="21.85546875" style="27" bestFit="1" customWidth="1"/>
    <col min="10" max="10" width="1.28515625" style="27" customWidth="1"/>
    <col min="11" max="11" width="10.7109375" style="27" bestFit="1" customWidth="1"/>
    <col min="12" max="12" width="1.28515625" style="27" customWidth="1"/>
    <col min="13" max="13" width="16.140625" style="27" bestFit="1" customWidth="1"/>
    <col min="14" max="14" width="1.28515625" style="27" customWidth="1"/>
    <col min="15" max="15" width="16" style="27" bestFit="1" customWidth="1"/>
    <col min="16" max="16" width="1.28515625" style="27" customWidth="1"/>
    <col min="17" max="17" width="14.28515625" style="27" customWidth="1"/>
    <col min="18" max="18" width="1.28515625" style="27" customWidth="1"/>
    <col min="19" max="19" width="0.28515625" style="27" customWidth="1"/>
    <col min="20" max="16384" width="9.140625" style="27"/>
  </cols>
  <sheetData>
    <row r="1" spans="1:18" ht="29.1" customHeight="1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18" ht="21.75" customHeight="1" x14ac:dyDescent="0.2">
      <c r="A2" s="114" t="s">
        <v>93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 ht="21.75" customHeight="1" x14ac:dyDescent="0.2">
      <c r="A3" s="114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14.45" customHeight="1" x14ac:dyDescent="0.2"/>
    <row r="5" spans="1:18" ht="14.45" customHeight="1" x14ac:dyDescent="0.2">
      <c r="A5" s="115" t="s">
        <v>157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1:18" ht="14.45" customHeight="1" x14ac:dyDescent="0.2">
      <c r="A6" s="116" t="s">
        <v>96</v>
      </c>
      <c r="C6" s="116" t="s">
        <v>111</v>
      </c>
      <c r="D6" s="116"/>
      <c r="E6" s="116"/>
      <c r="F6" s="116"/>
      <c r="G6" s="116"/>
      <c r="H6" s="116"/>
      <c r="I6" s="116"/>
      <c r="K6" s="116" t="s">
        <v>112</v>
      </c>
      <c r="L6" s="116"/>
      <c r="M6" s="116"/>
      <c r="N6" s="116"/>
      <c r="O6" s="116"/>
      <c r="P6" s="116"/>
      <c r="Q6" s="116"/>
      <c r="R6" s="116"/>
    </row>
    <row r="7" spans="1:18" ht="36.75" customHeight="1" x14ac:dyDescent="0.2">
      <c r="A7" s="116"/>
      <c r="C7" s="28" t="s">
        <v>11</v>
      </c>
      <c r="D7" s="29"/>
      <c r="E7" s="28" t="s">
        <v>158</v>
      </c>
      <c r="F7" s="29"/>
      <c r="G7" s="28" t="s">
        <v>141</v>
      </c>
      <c r="H7" s="29"/>
      <c r="I7" s="28" t="s">
        <v>159</v>
      </c>
      <c r="K7" s="28" t="s">
        <v>11</v>
      </c>
      <c r="L7" s="29"/>
      <c r="M7" s="28" t="s">
        <v>158</v>
      </c>
      <c r="N7" s="29"/>
      <c r="O7" s="28" t="s">
        <v>141</v>
      </c>
      <c r="P7" s="29"/>
      <c r="Q7" s="117" t="s">
        <v>159</v>
      </c>
      <c r="R7" s="117"/>
    </row>
    <row r="8" spans="1:18" ht="21.75" customHeight="1" x14ac:dyDescent="0.2">
      <c r="A8" s="5" t="s">
        <v>41</v>
      </c>
      <c r="B8"/>
      <c r="C8" s="6">
        <v>1755914</v>
      </c>
      <c r="D8"/>
      <c r="E8" s="6">
        <v>6180229434</v>
      </c>
      <c r="F8"/>
      <c r="G8" s="6">
        <v>5879047514</v>
      </c>
      <c r="H8"/>
      <c r="I8" s="6">
        <v>301181920</v>
      </c>
      <c r="J8"/>
      <c r="K8" s="6">
        <v>5872209</v>
      </c>
      <c r="L8"/>
      <c r="M8" s="6">
        <v>19546740717</v>
      </c>
      <c r="N8"/>
      <c r="O8" s="6">
        <v>18742496695</v>
      </c>
      <c r="P8"/>
      <c r="Q8" s="108">
        <v>804244022</v>
      </c>
      <c r="R8" s="108"/>
    </row>
    <row r="9" spans="1:18" ht="21.75" customHeight="1" x14ac:dyDescent="0.2">
      <c r="A9" s="8" t="s">
        <v>43</v>
      </c>
      <c r="B9"/>
      <c r="C9" s="9">
        <v>0</v>
      </c>
      <c r="D9"/>
      <c r="E9" s="9">
        <v>0</v>
      </c>
      <c r="F9"/>
      <c r="G9" s="9">
        <v>0</v>
      </c>
      <c r="H9"/>
      <c r="I9" s="9">
        <v>0</v>
      </c>
      <c r="J9"/>
      <c r="K9" s="9">
        <v>31</v>
      </c>
      <c r="L9"/>
      <c r="M9" s="9">
        <v>264204</v>
      </c>
      <c r="N9"/>
      <c r="O9" s="9">
        <v>271457</v>
      </c>
      <c r="P9"/>
      <c r="Q9" s="118">
        <v>-7253</v>
      </c>
      <c r="R9" s="118"/>
    </row>
    <row r="10" spans="1:18" ht="21.75" customHeight="1" x14ac:dyDescent="0.2">
      <c r="A10" s="8" t="s">
        <v>23</v>
      </c>
      <c r="B10"/>
      <c r="C10" s="9">
        <v>0</v>
      </c>
      <c r="D10"/>
      <c r="E10" s="9">
        <v>0</v>
      </c>
      <c r="F10"/>
      <c r="G10" s="9">
        <v>0</v>
      </c>
      <c r="H10"/>
      <c r="I10" s="9">
        <v>0</v>
      </c>
      <c r="J10"/>
      <c r="K10" s="9">
        <v>3250000</v>
      </c>
      <c r="L10"/>
      <c r="M10" s="9">
        <v>3178971938</v>
      </c>
      <c r="N10"/>
      <c r="O10" s="9">
        <v>3118516995</v>
      </c>
      <c r="P10"/>
      <c r="Q10" s="118">
        <v>60454943</v>
      </c>
      <c r="R10" s="118"/>
    </row>
    <row r="11" spans="1:18" ht="21.75" customHeight="1" x14ac:dyDescent="0.2">
      <c r="A11" s="8" t="s">
        <v>44</v>
      </c>
      <c r="B11"/>
      <c r="C11" s="9">
        <v>0</v>
      </c>
      <c r="D11"/>
      <c r="E11" s="9">
        <v>0</v>
      </c>
      <c r="F11"/>
      <c r="G11" s="9">
        <v>0</v>
      </c>
      <c r="H11"/>
      <c r="I11" s="9">
        <v>0</v>
      </c>
      <c r="J11"/>
      <c r="K11" s="9">
        <v>1000000</v>
      </c>
      <c r="L11"/>
      <c r="M11" s="9">
        <v>5169054840</v>
      </c>
      <c r="N11"/>
      <c r="O11" s="9">
        <v>5354140991</v>
      </c>
      <c r="P11"/>
      <c r="Q11" s="118">
        <v>-185086151</v>
      </c>
      <c r="R11" s="118"/>
    </row>
    <row r="12" spans="1:18" ht="21.75" customHeight="1" x14ac:dyDescent="0.2">
      <c r="A12" s="8" t="s">
        <v>42</v>
      </c>
      <c r="B12"/>
      <c r="C12" s="9">
        <v>0</v>
      </c>
      <c r="D12"/>
      <c r="E12" s="9">
        <v>0</v>
      </c>
      <c r="F12"/>
      <c r="G12" s="9">
        <v>0</v>
      </c>
      <c r="H12"/>
      <c r="I12" s="9">
        <v>0</v>
      </c>
      <c r="J12"/>
      <c r="K12" s="9">
        <v>3750000</v>
      </c>
      <c r="L12"/>
      <c r="M12" s="9">
        <v>11932749902</v>
      </c>
      <c r="N12"/>
      <c r="O12" s="9">
        <v>11894114504</v>
      </c>
      <c r="P12"/>
      <c r="Q12" s="118">
        <v>38635398</v>
      </c>
      <c r="R12" s="118"/>
    </row>
    <row r="13" spans="1:18" ht="21.75" customHeight="1" x14ac:dyDescent="0.2">
      <c r="A13" s="8" t="s">
        <v>24</v>
      </c>
      <c r="B13"/>
      <c r="C13" s="9">
        <v>0</v>
      </c>
      <c r="D13"/>
      <c r="E13" s="9">
        <v>0</v>
      </c>
      <c r="F13"/>
      <c r="G13" s="9">
        <v>0</v>
      </c>
      <c r="H13"/>
      <c r="I13" s="9">
        <v>0</v>
      </c>
      <c r="J13"/>
      <c r="K13" s="9">
        <v>750000</v>
      </c>
      <c r="L13"/>
      <c r="M13" s="9">
        <v>2399885242</v>
      </c>
      <c r="N13"/>
      <c r="O13" s="9">
        <v>2345987655</v>
      </c>
      <c r="P13"/>
      <c r="Q13" s="118">
        <v>53897587</v>
      </c>
      <c r="R13" s="118"/>
    </row>
    <row r="14" spans="1:18" ht="21.75" customHeight="1" x14ac:dyDescent="0.2">
      <c r="A14" s="8" t="s">
        <v>17</v>
      </c>
      <c r="B14"/>
      <c r="C14" s="9">
        <v>0</v>
      </c>
      <c r="D14"/>
      <c r="E14" s="9">
        <v>0</v>
      </c>
      <c r="F14"/>
      <c r="G14" s="9">
        <v>0</v>
      </c>
      <c r="H14"/>
      <c r="I14" s="9">
        <v>0</v>
      </c>
      <c r="J14"/>
      <c r="K14" s="9">
        <v>6674177</v>
      </c>
      <c r="L14"/>
      <c r="M14" s="9">
        <v>19881002120</v>
      </c>
      <c r="N14"/>
      <c r="O14" s="9">
        <v>19176913718</v>
      </c>
      <c r="P14"/>
      <c r="Q14" s="118">
        <v>704088402</v>
      </c>
      <c r="R14" s="118"/>
    </row>
    <row r="15" spans="1:18" ht="21.75" customHeight="1" x14ac:dyDescent="0.2">
      <c r="A15" s="8" t="s">
        <v>68</v>
      </c>
      <c r="B15"/>
      <c r="C15" s="9">
        <v>0</v>
      </c>
      <c r="D15"/>
      <c r="E15" s="9">
        <v>0</v>
      </c>
      <c r="F15"/>
      <c r="G15" s="9">
        <v>0</v>
      </c>
      <c r="H15"/>
      <c r="I15" s="9">
        <v>0</v>
      </c>
      <c r="J15"/>
      <c r="K15" s="9">
        <v>24462</v>
      </c>
      <c r="L15"/>
      <c r="M15" s="9">
        <v>24462000000</v>
      </c>
      <c r="N15"/>
      <c r="O15" s="9">
        <v>20470151404</v>
      </c>
      <c r="P15"/>
      <c r="Q15" s="118">
        <v>3991848596</v>
      </c>
      <c r="R15" s="118"/>
    </row>
    <row r="16" spans="1:18" ht="21.75" customHeight="1" x14ac:dyDescent="0.2">
      <c r="A16" s="8" t="s">
        <v>69</v>
      </c>
      <c r="B16"/>
      <c r="C16" s="9">
        <v>0</v>
      </c>
      <c r="D16"/>
      <c r="E16" s="9">
        <v>0</v>
      </c>
      <c r="F16"/>
      <c r="G16" s="9">
        <v>0</v>
      </c>
      <c r="H16"/>
      <c r="I16" s="9">
        <v>0</v>
      </c>
      <c r="J16"/>
      <c r="K16" s="9">
        <v>36650</v>
      </c>
      <c r="L16"/>
      <c r="M16" s="9">
        <v>36650000000</v>
      </c>
      <c r="N16"/>
      <c r="O16" s="9">
        <v>31038865635</v>
      </c>
      <c r="P16"/>
      <c r="Q16" s="118">
        <v>5611134365</v>
      </c>
      <c r="R16" s="118"/>
    </row>
    <row r="17" spans="1:18" ht="21.75" customHeight="1" x14ac:dyDescent="0.2">
      <c r="A17" s="8" t="s">
        <v>160</v>
      </c>
      <c r="B17"/>
      <c r="C17" s="9">
        <v>0</v>
      </c>
      <c r="D17"/>
      <c r="E17" s="9">
        <v>0</v>
      </c>
      <c r="F17"/>
      <c r="G17" s="9">
        <v>0</v>
      </c>
      <c r="H17"/>
      <c r="I17" s="9">
        <v>0</v>
      </c>
      <c r="J17"/>
      <c r="K17" s="9">
        <v>100000</v>
      </c>
      <c r="L17"/>
      <c r="M17" s="9">
        <v>91254266500</v>
      </c>
      <c r="N17"/>
      <c r="O17" s="9">
        <v>98015562500</v>
      </c>
      <c r="P17"/>
      <c r="Q17" s="118">
        <v>-6761296000</v>
      </c>
      <c r="R17" s="118"/>
    </row>
    <row r="18" spans="1:18" ht="21.75" customHeight="1" x14ac:dyDescent="0.2">
      <c r="A18" s="11" t="s">
        <v>79</v>
      </c>
      <c r="B18"/>
      <c r="C18" s="12">
        <v>0</v>
      </c>
      <c r="D18"/>
      <c r="E18" s="12">
        <v>0</v>
      </c>
      <c r="F18"/>
      <c r="G18" s="12">
        <v>0</v>
      </c>
      <c r="H18"/>
      <c r="I18" s="12">
        <v>0</v>
      </c>
      <c r="J18"/>
      <c r="K18" s="12">
        <v>355000</v>
      </c>
      <c r="L18"/>
      <c r="M18" s="12">
        <v>329491440557</v>
      </c>
      <c r="N18"/>
      <c r="O18" s="12">
        <v>297240865326</v>
      </c>
      <c r="P18"/>
      <c r="Q18" s="120">
        <v>32250575231</v>
      </c>
      <c r="R18" s="120"/>
    </row>
    <row r="19" spans="1:18" ht="21.75" customHeight="1" thickBot="1" x14ac:dyDescent="0.25">
      <c r="A19" s="13" t="s">
        <v>45</v>
      </c>
      <c r="B19"/>
      <c r="C19" s="14">
        <v>1755914</v>
      </c>
      <c r="D19"/>
      <c r="E19" s="14">
        <v>6180229434</v>
      </c>
      <c r="F19"/>
      <c r="G19" s="14">
        <v>5879047514</v>
      </c>
      <c r="H19"/>
      <c r="I19" s="14">
        <v>301181920</v>
      </c>
      <c r="J19"/>
      <c r="K19" s="14">
        <v>21812529</v>
      </c>
      <c r="L19"/>
      <c r="M19" s="14">
        <v>543966376020</v>
      </c>
      <c r="N19"/>
      <c r="O19" s="14">
        <v>507397886880</v>
      </c>
      <c r="P19"/>
      <c r="Q19" s="119">
        <v>36568489140</v>
      </c>
      <c r="R19" s="119"/>
    </row>
    <row r="20" spans="1:18" ht="13.5" thickTop="1" x14ac:dyDescent="0.2"/>
  </sheetData>
  <mergeCells count="20">
    <mergeCell ref="Q14:R14"/>
    <mergeCell ref="Q15:R15"/>
    <mergeCell ref="Q8:R8"/>
    <mergeCell ref="Q9:R9"/>
    <mergeCell ref="Q19:R19"/>
    <mergeCell ref="Q10:R10"/>
    <mergeCell ref="Q11:R11"/>
    <mergeCell ref="Q12:R12"/>
    <mergeCell ref="Q13:R13"/>
    <mergeCell ref="Q16:R16"/>
    <mergeCell ref="Q17:R17"/>
    <mergeCell ref="Q18:R18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fitToPage="1"/>
  </sheetPr>
  <dimension ref="A1:S34"/>
  <sheetViews>
    <sheetView rightToLeft="1" view="pageBreakPreview" topLeftCell="A22" zoomScale="90" zoomScaleNormal="100" zoomScaleSheetLayoutView="90" workbookViewId="0">
      <selection activeCell="H35" sqref="H35"/>
    </sheetView>
  </sheetViews>
  <sheetFormatPr defaultRowHeight="12.75" x14ac:dyDescent="0.2"/>
  <cols>
    <col min="1" max="1" width="4.28515625" bestFit="1" customWidth="1"/>
    <col min="2" max="2" width="40.28515625" customWidth="1"/>
    <col min="3" max="3" width="1.28515625" customWidth="1"/>
    <col min="4" max="4" width="11" bestFit="1" customWidth="1"/>
    <col min="5" max="5" width="1.28515625" customWidth="1"/>
    <col min="6" max="6" width="18" customWidth="1"/>
    <col min="7" max="7" width="1.28515625" customWidth="1"/>
    <col min="8" max="8" width="20.7109375" customWidth="1"/>
    <col min="9" max="9" width="1.28515625" customWidth="1"/>
    <col min="10" max="10" width="15.5703125" customWidth="1"/>
    <col min="11" max="11" width="1.28515625" customWidth="1"/>
    <col min="12" max="12" width="11" bestFit="1" customWidth="1"/>
    <col min="13" max="13" width="1.28515625" customWidth="1"/>
    <col min="14" max="14" width="17.5703125" customWidth="1"/>
    <col min="15" max="15" width="1.28515625" customWidth="1"/>
    <col min="16" max="16" width="19.42578125" customWidth="1"/>
    <col min="17" max="17" width="1.28515625" customWidth="1"/>
    <col min="18" max="18" width="16.140625" bestFit="1" customWidth="1"/>
    <col min="19" max="19" width="1.28515625" customWidth="1"/>
    <col min="20" max="20" width="0.28515625" customWidth="1"/>
  </cols>
  <sheetData>
    <row r="1" spans="1:19" ht="29.1" customHeight="1" x14ac:dyDescent="0.2"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9" ht="21.75" customHeight="1" x14ac:dyDescent="0.2">
      <c r="B2" s="89" t="s">
        <v>93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21.75" customHeight="1" x14ac:dyDescent="0.2">
      <c r="A3" t="s">
        <v>166</v>
      </c>
      <c r="B3" s="89" t="s">
        <v>166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ht="14.45" customHeight="1" x14ac:dyDescent="0.2">
      <c r="A4" s="1">
        <v>-9</v>
      </c>
      <c r="B4" s="96" t="s">
        <v>142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</row>
    <row r="5" spans="1:19" ht="14.45" customHeight="1" x14ac:dyDescent="0.2">
      <c r="B5" s="93" t="s">
        <v>96</v>
      </c>
      <c r="D5" s="93" t="s">
        <v>111</v>
      </c>
      <c r="E5" s="93"/>
      <c r="F5" s="93"/>
      <c r="G5" s="93"/>
      <c r="H5" s="93"/>
      <c r="I5" s="93"/>
      <c r="J5" s="93"/>
      <c r="L5" s="93" t="s">
        <v>112</v>
      </c>
      <c r="M5" s="93"/>
      <c r="N5" s="93"/>
      <c r="O5" s="93"/>
      <c r="P5" s="93"/>
      <c r="Q5" s="93"/>
      <c r="R5" s="93"/>
      <c r="S5" s="93"/>
    </row>
    <row r="6" spans="1:19" ht="33" customHeight="1" x14ac:dyDescent="0.2">
      <c r="B6" s="93"/>
      <c r="D6" s="18" t="s">
        <v>11</v>
      </c>
      <c r="E6" s="3"/>
      <c r="F6" s="18" t="s">
        <v>13</v>
      </c>
      <c r="G6" s="3"/>
      <c r="H6" s="18" t="s">
        <v>141</v>
      </c>
      <c r="I6" s="3"/>
      <c r="J6" s="18" t="s">
        <v>143</v>
      </c>
      <c r="L6" s="18" t="s">
        <v>11</v>
      </c>
      <c r="M6" s="3"/>
      <c r="N6" s="18" t="s">
        <v>13</v>
      </c>
      <c r="O6" s="3"/>
      <c r="P6" s="18" t="s">
        <v>141</v>
      </c>
      <c r="Q6" s="3"/>
      <c r="R6" s="121" t="s">
        <v>143</v>
      </c>
      <c r="S6" s="121"/>
    </row>
    <row r="7" spans="1:19" ht="21.75" customHeight="1" x14ac:dyDescent="0.2">
      <c r="B7" s="5" t="s">
        <v>27</v>
      </c>
      <c r="D7" s="6">
        <v>10000</v>
      </c>
      <c r="F7" s="6">
        <v>12701056</v>
      </c>
      <c r="H7" s="6">
        <v>12701056</v>
      </c>
      <c r="J7" s="6">
        <f>F7-H7</f>
        <v>0</v>
      </c>
      <c r="L7" s="6">
        <v>10000</v>
      </c>
      <c r="N7" s="6">
        <v>12701056</v>
      </c>
      <c r="P7" s="6">
        <v>12723840</v>
      </c>
      <c r="R7" s="108">
        <v>-22784</v>
      </c>
      <c r="S7" s="108"/>
    </row>
    <row r="8" spans="1:19" ht="21.75" customHeight="1" x14ac:dyDescent="0.2">
      <c r="B8" s="8" t="s">
        <v>21</v>
      </c>
      <c r="D8" s="9">
        <v>10000</v>
      </c>
      <c r="F8" s="9">
        <v>4286606</v>
      </c>
      <c r="H8" s="9">
        <v>4286606</v>
      </c>
      <c r="J8" s="9">
        <f>F8-H8</f>
        <v>0</v>
      </c>
      <c r="L8" s="9">
        <v>10000</v>
      </c>
      <c r="N8" s="9">
        <v>4286606</v>
      </c>
      <c r="P8" s="9">
        <v>4294296</v>
      </c>
      <c r="R8" s="118">
        <v>-7689</v>
      </c>
      <c r="S8" s="118"/>
    </row>
    <row r="9" spans="1:19" ht="21.75" customHeight="1" x14ac:dyDescent="0.2">
      <c r="B9" s="8" t="s">
        <v>28</v>
      </c>
      <c r="D9" s="9">
        <v>10000</v>
      </c>
      <c r="F9" s="9">
        <v>7233648</v>
      </c>
      <c r="H9" s="9">
        <v>7233648</v>
      </c>
      <c r="J9" s="9">
        <f t="shared" ref="J9:J32" si="0">F9-H9</f>
        <v>0</v>
      </c>
      <c r="L9" s="9">
        <v>10000</v>
      </c>
      <c r="N9" s="9">
        <v>7233648</v>
      </c>
      <c r="P9" s="9">
        <v>7246624</v>
      </c>
      <c r="R9" s="118">
        <v>-12975</v>
      </c>
      <c r="S9" s="118"/>
    </row>
    <row r="10" spans="1:19" ht="21.75" customHeight="1" x14ac:dyDescent="0.2">
      <c r="B10" s="8" t="s">
        <v>38</v>
      </c>
      <c r="D10" s="9">
        <v>10000</v>
      </c>
      <c r="F10" s="9">
        <v>5090345</v>
      </c>
      <c r="H10" s="9">
        <v>5090345</v>
      </c>
      <c r="J10" s="9">
        <f t="shared" si="0"/>
        <v>0</v>
      </c>
      <c r="L10" s="9">
        <v>10000</v>
      </c>
      <c r="N10" s="9">
        <v>5090345</v>
      </c>
      <c r="P10" s="9">
        <v>5099476</v>
      </c>
      <c r="R10" s="118">
        <v>-9130</v>
      </c>
      <c r="S10" s="118"/>
    </row>
    <row r="11" spans="1:19" ht="21.75" customHeight="1" x14ac:dyDescent="0.2">
      <c r="B11" s="8" t="s">
        <v>30</v>
      </c>
      <c r="D11" s="9">
        <v>10000</v>
      </c>
      <c r="F11" s="9">
        <v>21919244</v>
      </c>
      <c r="H11" s="9">
        <v>21919244</v>
      </c>
      <c r="J11" s="9">
        <f t="shared" si="0"/>
        <v>0</v>
      </c>
      <c r="L11" s="9">
        <v>10000</v>
      </c>
      <c r="N11" s="9">
        <v>21919244</v>
      </c>
      <c r="P11" s="9">
        <v>21958564</v>
      </c>
      <c r="R11" s="118">
        <v>-39319</v>
      </c>
      <c r="S11" s="118"/>
    </row>
    <row r="12" spans="1:19" ht="21.75" customHeight="1" x14ac:dyDescent="0.2">
      <c r="B12" s="8" t="s">
        <v>37</v>
      </c>
      <c r="D12" s="9">
        <v>10000</v>
      </c>
      <c r="F12" s="9">
        <v>4296529</v>
      </c>
      <c r="H12" s="9">
        <v>4296529</v>
      </c>
      <c r="J12" s="9">
        <f t="shared" si="0"/>
        <v>0</v>
      </c>
      <c r="L12" s="9">
        <v>10000</v>
      </c>
      <c r="N12" s="9">
        <v>4296529</v>
      </c>
      <c r="P12" s="9">
        <v>4304236</v>
      </c>
      <c r="R12" s="118">
        <v>-7706</v>
      </c>
      <c r="S12" s="118"/>
    </row>
    <row r="13" spans="1:19" ht="21.75" customHeight="1" x14ac:dyDescent="0.2">
      <c r="B13" s="8" t="s">
        <v>19</v>
      </c>
      <c r="D13" s="9">
        <v>10000</v>
      </c>
      <c r="F13" s="9">
        <v>9625019</v>
      </c>
      <c r="H13" s="9">
        <v>9625019</v>
      </c>
      <c r="J13" s="9">
        <f t="shared" si="0"/>
        <v>0</v>
      </c>
      <c r="L13" s="9">
        <v>10000</v>
      </c>
      <c r="N13" s="9">
        <v>9625019</v>
      </c>
      <c r="P13" s="9">
        <v>9642285</v>
      </c>
      <c r="R13" s="118">
        <v>-17266</v>
      </c>
      <c r="S13" s="118"/>
    </row>
    <row r="14" spans="1:19" ht="21.75" customHeight="1" x14ac:dyDescent="0.2">
      <c r="B14" s="8" t="s">
        <v>18</v>
      </c>
      <c r="D14" s="9">
        <v>10000</v>
      </c>
      <c r="F14" s="9">
        <v>7193957</v>
      </c>
      <c r="H14" s="9">
        <v>7193957</v>
      </c>
      <c r="J14" s="9">
        <f t="shared" si="0"/>
        <v>0</v>
      </c>
      <c r="L14" s="9">
        <v>10000</v>
      </c>
      <c r="N14" s="9">
        <v>7193957</v>
      </c>
      <c r="P14" s="9">
        <v>7206862</v>
      </c>
      <c r="R14" s="118">
        <v>-12904</v>
      </c>
      <c r="S14" s="118"/>
    </row>
    <row r="15" spans="1:19" ht="21.75" customHeight="1" x14ac:dyDescent="0.2">
      <c r="B15" s="8" t="s">
        <v>25</v>
      </c>
      <c r="D15" s="9">
        <v>10000</v>
      </c>
      <c r="F15" s="9">
        <v>4256838</v>
      </c>
      <c r="H15" s="9">
        <v>4256838</v>
      </c>
      <c r="J15" s="9">
        <f t="shared" si="0"/>
        <v>0</v>
      </c>
      <c r="L15" s="9">
        <v>10000</v>
      </c>
      <c r="N15" s="9">
        <v>4256838</v>
      </c>
      <c r="P15" s="9">
        <v>4264474</v>
      </c>
      <c r="R15" s="118">
        <v>-7635</v>
      </c>
      <c r="S15" s="118"/>
    </row>
    <row r="16" spans="1:19" ht="21.75" customHeight="1" x14ac:dyDescent="0.2">
      <c r="B16" s="8" t="s">
        <v>26</v>
      </c>
      <c r="D16" s="9">
        <v>10000</v>
      </c>
      <c r="F16" s="9">
        <v>4256838</v>
      </c>
      <c r="H16" s="9">
        <v>4256838</v>
      </c>
      <c r="J16" s="9">
        <f t="shared" si="0"/>
        <v>0</v>
      </c>
      <c r="L16" s="9">
        <v>10000</v>
      </c>
      <c r="N16" s="9">
        <v>4256838</v>
      </c>
      <c r="P16" s="9">
        <v>4264474</v>
      </c>
      <c r="R16" s="118">
        <v>-7635</v>
      </c>
      <c r="S16" s="118"/>
    </row>
    <row r="17" spans="2:19" ht="21.75" customHeight="1" x14ac:dyDescent="0.2">
      <c r="B17" s="8" t="s">
        <v>34</v>
      </c>
      <c r="D17" s="9">
        <v>10000</v>
      </c>
      <c r="F17" s="9">
        <v>6122305</v>
      </c>
      <c r="H17" s="9">
        <v>6122305</v>
      </c>
      <c r="J17" s="9">
        <f t="shared" si="0"/>
        <v>0</v>
      </c>
      <c r="L17" s="9">
        <v>10000</v>
      </c>
      <c r="N17" s="9">
        <v>6122305</v>
      </c>
      <c r="P17" s="9">
        <v>6133288</v>
      </c>
      <c r="R17" s="118">
        <v>-10982</v>
      </c>
      <c r="S17" s="118"/>
    </row>
    <row r="18" spans="2:19" ht="21.75" customHeight="1" x14ac:dyDescent="0.2">
      <c r="B18" s="8" t="s">
        <v>35</v>
      </c>
      <c r="D18" s="9">
        <v>10000</v>
      </c>
      <c r="F18" s="9">
        <v>10220381</v>
      </c>
      <c r="H18" s="9">
        <v>10220381</v>
      </c>
      <c r="J18" s="9">
        <f t="shared" si="0"/>
        <v>0</v>
      </c>
      <c r="L18" s="9">
        <v>10000</v>
      </c>
      <c r="N18" s="9">
        <v>10220381</v>
      </c>
      <c r="P18" s="9">
        <v>10238715</v>
      </c>
      <c r="R18" s="118">
        <v>-18334</v>
      </c>
      <c r="S18" s="118"/>
    </row>
    <row r="19" spans="2:19" ht="21.75" customHeight="1" x14ac:dyDescent="0.2">
      <c r="B19" s="8" t="s">
        <v>29</v>
      </c>
      <c r="D19" s="9">
        <v>10000</v>
      </c>
      <c r="F19" s="9">
        <v>12304148</v>
      </c>
      <c r="H19" s="9">
        <v>12304148</v>
      </c>
      <c r="J19" s="9">
        <f t="shared" si="0"/>
        <v>0</v>
      </c>
      <c r="L19" s="9">
        <v>10000</v>
      </c>
      <c r="N19" s="9">
        <v>12304148</v>
      </c>
      <c r="P19" s="9">
        <v>12326220</v>
      </c>
      <c r="R19" s="118">
        <v>-22072</v>
      </c>
      <c r="S19" s="118"/>
    </row>
    <row r="20" spans="2:19" ht="21.75" customHeight="1" x14ac:dyDescent="0.2">
      <c r="B20" s="8" t="s">
        <v>32</v>
      </c>
      <c r="D20" s="9">
        <v>10000</v>
      </c>
      <c r="F20" s="9">
        <v>6281069</v>
      </c>
      <c r="H20" s="9">
        <v>6281069</v>
      </c>
      <c r="J20" s="9">
        <f t="shared" si="0"/>
        <v>0</v>
      </c>
      <c r="L20" s="9">
        <v>10000</v>
      </c>
      <c r="N20" s="9">
        <v>6281069</v>
      </c>
      <c r="P20" s="9">
        <v>6292336</v>
      </c>
      <c r="R20" s="118">
        <v>-11266</v>
      </c>
      <c r="S20" s="118"/>
    </row>
    <row r="21" spans="2:19" ht="21.75" customHeight="1" x14ac:dyDescent="0.2">
      <c r="B21" s="8" t="s">
        <v>39</v>
      </c>
      <c r="D21" s="9">
        <v>10000</v>
      </c>
      <c r="F21" s="9">
        <v>4276683</v>
      </c>
      <c r="H21" s="9">
        <v>4276683</v>
      </c>
      <c r="J21" s="9">
        <f t="shared" si="0"/>
        <v>0</v>
      </c>
      <c r="L21" s="9">
        <v>10000</v>
      </c>
      <c r="N21" s="9">
        <v>4276683</v>
      </c>
      <c r="P21" s="9">
        <v>4284355</v>
      </c>
      <c r="R21" s="118">
        <v>-7671</v>
      </c>
      <c r="S21" s="118"/>
    </row>
    <row r="22" spans="2:19" ht="21.75" customHeight="1" x14ac:dyDescent="0.2">
      <c r="B22" s="8" t="s">
        <v>40</v>
      </c>
      <c r="D22" s="9">
        <v>10000</v>
      </c>
      <c r="F22" s="9">
        <v>12641519</v>
      </c>
      <c r="H22" s="9">
        <v>12641519</v>
      </c>
      <c r="J22" s="9">
        <f t="shared" si="0"/>
        <v>0</v>
      </c>
      <c r="L22" s="9">
        <v>10000</v>
      </c>
      <c r="N22" s="9">
        <v>12641519</v>
      </c>
      <c r="P22" s="9">
        <v>12664197</v>
      </c>
      <c r="R22" s="118">
        <v>-22677</v>
      </c>
      <c r="S22" s="118"/>
    </row>
    <row r="23" spans="2:19" ht="21.75" customHeight="1" x14ac:dyDescent="0.2">
      <c r="B23" s="8" t="s">
        <v>36</v>
      </c>
      <c r="D23" s="9">
        <v>10000</v>
      </c>
      <c r="F23" s="9">
        <v>13217036</v>
      </c>
      <c r="H23" s="9">
        <v>13217036</v>
      </c>
      <c r="J23" s="9">
        <f t="shared" si="0"/>
        <v>0</v>
      </c>
      <c r="L23" s="9">
        <v>10000</v>
      </c>
      <c r="N23" s="9">
        <v>13217036</v>
      </c>
      <c r="P23" s="9">
        <v>13240746</v>
      </c>
      <c r="R23" s="118">
        <v>-23709</v>
      </c>
      <c r="S23" s="118"/>
    </row>
    <row r="24" spans="2:19" ht="21.75" customHeight="1" x14ac:dyDescent="0.2">
      <c r="B24" s="8" t="s">
        <v>54</v>
      </c>
      <c r="D24" s="9">
        <v>577000</v>
      </c>
      <c r="F24" s="9">
        <v>29728827546</v>
      </c>
      <c r="H24" s="9">
        <v>29593526528</v>
      </c>
      <c r="J24" s="9">
        <f t="shared" si="0"/>
        <v>135301018</v>
      </c>
      <c r="L24" s="9">
        <v>577000</v>
      </c>
      <c r="N24" s="9">
        <v>29728827546</v>
      </c>
      <c r="P24" s="9">
        <v>29049077968</v>
      </c>
      <c r="R24" s="118">
        <v>679749578</v>
      </c>
      <c r="S24" s="118"/>
    </row>
    <row r="25" spans="2:19" ht="21.75" customHeight="1" x14ac:dyDescent="0.2">
      <c r="B25" s="8" t="s">
        <v>31</v>
      </c>
      <c r="D25" s="9">
        <v>10000</v>
      </c>
      <c r="F25" s="9">
        <v>13584176</v>
      </c>
      <c r="H25" s="9">
        <v>13584176</v>
      </c>
      <c r="J25" s="9">
        <f t="shared" si="0"/>
        <v>0</v>
      </c>
      <c r="L25" s="9">
        <v>10000</v>
      </c>
      <c r="N25" s="9">
        <v>13584176</v>
      </c>
      <c r="P25" s="9">
        <v>13608544</v>
      </c>
      <c r="R25" s="118">
        <v>-24367</v>
      </c>
      <c r="S25" s="118"/>
    </row>
    <row r="26" spans="2:19" ht="21.75" customHeight="1" x14ac:dyDescent="0.2">
      <c r="B26" s="8" t="s">
        <v>33</v>
      </c>
      <c r="D26" s="9">
        <v>10000</v>
      </c>
      <c r="F26" s="9">
        <v>14080311</v>
      </c>
      <c r="H26" s="9">
        <v>14080311</v>
      </c>
      <c r="J26" s="9">
        <f t="shared" si="0"/>
        <v>0</v>
      </c>
      <c r="L26" s="9">
        <v>10000</v>
      </c>
      <c r="N26" s="9">
        <v>14080311</v>
      </c>
      <c r="P26" s="9">
        <v>14105569</v>
      </c>
      <c r="R26" s="118">
        <v>-25257</v>
      </c>
      <c r="S26" s="118"/>
    </row>
    <row r="27" spans="2:19" ht="21.75" customHeight="1" x14ac:dyDescent="0.2">
      <c r="B27" s="8" t="s">
        <v>20</v>
      </c>
      <c r="D27" s="9">
        <v>10000</v>
      </c>
      <c r="F27" s="9">
        <v>4276683</v>
      </c>
      <c r="H27" s="9">
        <v>4276683</v>
      </c>
      <c r="J27" s="9">
        <f t="shared" si="0"/>
        <v>0</v>
      </c>
      <c r="L27" s="9">
        <v>10000</v>
      </c>
      <c r="N27" s="9">
        <v>4276683</v>
      </c>
      <c r="P27" s="9">
        <v>4284355</v>
      </c>
      <c r="R27" s="118">
        <v>-7671</v>
      </c>
      <c r="S27" s="118"/>
    </row>
    <row r="28" spans="2:19" ht="21.75" customHeight="1" x14ac:dyDescent="0.2">
      <c r="B28" s="8" t="s">
        <v>22</v>
      </c>
      <c r="D28" s="9">
        <v>10000</v>
      </c>
      <c r="F28" s="9">
        <v>11212651</v>
      </c>
      <c r="H28" s="9">
        <v>11212651</v>
      </c>
      <c r="J28" s="9">
        <f t="shared" si="0"/>
        <v>0</v>
      </c>
      <c r="L28" s="9">
        <v>10000</v>
      </c>
      <c r="N28" s="9">
        <v>11212651</v>
      </c>
      <c r="P28" s="9">
        <v>11232765</v>
      </c>
      <c r="R28" s="118">
        <v>-20114</v>
      </c>
      <c r="S28" s="118"/>
    </row>
    <row r="29" spans="2:19" ht="21.75" customHeight="1" x14ac:dyDescent="0.2">
      <c r="B29" s="8" t="s">
        <v>73</v>
      </c>
      <c r="D29" s="9">
        <v>185000</v>
      </c>
      <c r="F29" s="9">
        <v>184899406250</v>
      </c>
      <c r="H29" s="9">
        <v>166409465625</v>
      </c>
      <c r="J29" s="9">
        <f t="shared" si="0"/>
        <v>18489940625</v>
      </c>
      <c r="L29" s="9">
        <v>185000</v>
      </c>
      <c r="N29" s="9">
        <v>184899406250</v>
      </c>
      <c r="P29" s="9">
        <v>172490484375</v>
      </c>
      <c r="R29" s="118">
        <v>12408921875</v>
      </c>
      <c r="S29" s="118"/>
    </row>
    <row r="30" spans="2:19" ht="21.75" customHeight="1" x14ac:dyDescent="0.2">
      <c r="B30" s="8" t="s">
        <v>70</v>
      </c>
      <c r="D30" s="9">
        <v>175000</v>
      </c>
      <c r="F30" s="9">
        <v>174904843750</v>
      </c>
      <c r="H30" s="9">
        <v>157414359375</v>
      </c>
      <c r="J30" s="9">
        <f t="shared" si="0"/>
        <v>17490484375</v>
      </c>
      <c r="L30" s="9">
        <v>175000</v>
      </c>
      <c r="N30" s="9">
        <v>174904843750</v>
      </c>
      <c r="P30" s="9">
        <v>162488671875</v>
      </c>
      <c r="R30" s="118">
        <v>12416171875</v>
      </c>
      <c r="S30" s="118"/>
    </row>
    <row r="31" spans="2:19" ht="21.75" customHeight="1" x14ac:dyDescent="0.2">
      <c r="B31" s="8" t="s">
        <v>76</v>
      </c>
      <c r="D31" s="9">
        <v>100000</v>
      </c>
      <c r="F31" s="9">
        <v>99945625000</v>
      </c>
      <c r="H31" s="9">
        <v>89951062500</v>
      </c>
      <c r="J31" s="9">
        <f t="shared" si="0"/>
        <v>9994562500</v>
      </c>
      <c r="L31" s="9">
        <v>100000</v>
      </c>
      <c r="N31" s="9">
        <v>99945625000</v>
      </c>
      <c r="P31" s="9">
        <v>95429400285</v>
      </c>
      <c r="R31" s="118">
        <v>4516224715</v>
      </c>
      <c r="S31" s="118"/>
    </row>
    <row r="32" spans="2:19" ht="21.75" customHeight="1" x14ac:dyDescent="0.2">
      <c r="B32" s="11" t="s">
        <v>64</v>
      </c>
      <c r="D32" s="12">
        <v>460000</v>
      </c>
      <c r="F32" s="12">
        <v>459749875000</v>
      </c>
      <c r="H32" s="12">
        <v>413774887500</v>
      </c>
      <c r="J32" s="9">
        <f t="shared" si="0"/>
        <v>45974987500</v>
      </c>
      <c r="L32" s="12">
        <v>460000</v>
      </c>
      <c r="N32" s="12">
        <v>459749875000</v>
      </c>
      <c r="P32" s="12">
        <v>413924962500</v>
      </c>
      <c r="R32" s="120">
        <v>45824912500</v>
      </c>
      <c r="S32" s="120"/>
    </row>
    <row r="33" spans="2:19" ht="21.75" customHeight="1" thickBot="1" x14ac:dyDescent="0.25">
      <c r="B33" s="13" t="s">
        <v>45</v>
      </c>
      <c r="D33" s="14">
        <f>SUM(D7:D32)</f>
        <v>1707000</v>
      </c>
      <c r="F33" s="14">
        <f>SUM(F7:F32)</f>
        <v>949417654588</v>
      </c>
      <c r="H33" s="14">
        <f>SUM(H7:H32)</f>
        <v>857332378570</v>
      </c>
      <c r="J33" s="14">
        <f>SUM(J7:J32)</f>
        <v>92085276018</v>
      </c>
      <c r="L33" s="14">
        <f>SUM(L7:L32)</f>
        <v>1707000</v>
      </c>
      <c r="N33" s="14">
        <f>SUM(N7:N32)</f>
        <v>949417654588</v>
      </c>
      <c r="P33" s="14">
        <f>SUM(P7:P32)</f>
        <v>873572013224</v>
      </c>
      <c r="R33" s="119">
        <f>SUM(R7:S32)</f>
        <v>75845641380</v>
      </c>
      <c r="S33" s="119"/>
    </row>
    <row r="34" spans="2:19" ht="13.5" thickTop="1" x14ac:dyDescent="0.2"/>
  </sheetData>
  <mergeCells count="35">
    <mergeCell ref="B1:R1"/>
    <mergeCell ref="B2:S2"/>
    <mergeCell ref="B3:S3"/>
    <mergeCell ref="B4:S4"/>
    <mergeCell ref="B5:B6"/>
    <mergeCell ref="D5:J5"/>
    <mergeCell ref="L5:S5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R32:S32"/>
    <mergeCell ref="R33:S33"/>
    <mergeCell ref="R27:S27"/>
    <mergeCell ref="R28:S28"/>
    <mergeCell ref="R29:S29"/>
    <mergeCell ref="R30:S30"/>
    <mergeCell ref="R31:S31"/>
  </mergeCells>
  <pageMargins left="0.39" right="0.39" top="0.39" bottom="0.39" header="0" footer="0"/>
  <pageSetup scale="71" orientation="landscape" r:id="rId1"/>
  <rowBreaks count="1" manualBreakCount="1">
    <brk id="25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32"/>
  <sheetViews>
    <sheetView rightToLeft="1" view="pageBreakPreview" topLeftCell="D22" zoomScale="90" zoomScaleNormal="100" zoomScaleSheetLayoutView="90" workbookViewId="0">
      <selection activeCell="D35" sqref="A35:XFD40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11.140625" bestFit="1" customWidth="1"/>
    <col min="6" max="6" width="1.28515625" customWidth="1"/>
    <col min="7" max="7" width="15.28515625" bestFit="1" customWidth="1"/>
    <col min="8" max="8" width="1.28515625" customWidth="1"/>
    <col min="9" max="9" width="16" bestFit="1" customWidth="1"/>
    <col min="10" max="10" width="1.28515625" customWidth="1"/>
    <col min="11" max="11" width="10.28515625" bestFit="1" customWidth="1"/>
    <col min="12" max="12" width="1.28515625" customWidth="1"/>
    <col min="13" max="13" width="13.28515625" bestFit="1" customWidth="1"/>
    <col min="14" max="14" width="1.28515625" customWidth="1"/>
    <col min="15" max="15" width="12" bestFit="1" customWidth="1"/>
    <col min="16" max="16" width="1.28515625" customWidth="1"/>
    <col min="17" max="17" width="15.140625" bestFit="1" customWidth="1"/>
    <col min="18" max="18" width="1.28515625" customWidth="1"/>
    <col min="19" max="19" width="9.7109375" bestFit="1" customWidth="1"/>
    <col min="20" max="20" width="1.28515625" customWidth="1"/>
    <col min="21" max="21" width="16.5703125" bestFit="1" customWidth="1"/>
    <col min="22" max="22" width="1.28515625" customWidth="1"/>
    <col min="23" max="23" width="13.4257812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2.5703125" customWidth="1"/>
  </cols>
  <sheetData>
    <row r="1" spans="1:29" ht="29.1" customHeight="1" x14ac:dyDescent="0.2">
      <c r="A1" s="89" t="s">
        <v>169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</row>
    <row r="2" spans="1:29" ht="21.7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</row>
    <row r="3" spans="1:29" ht="21.75" customHeight="1" x14ac:dyDescent="0.2">
      <c r="A3" s="89" t="s">
        <v>166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</row>
    <row r="4" spans="1:29" ht="14.45" customHeight="1" x14ac:dyDescent="0.2">
      <c r="A4" s="1" t="s">
        <v>2</v>
      </c>
      <c r="B4" s="96" t="s">
        <v>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</row>
    <row r="5" spans="1:29" ht="14.45" customHeight="1" x14ac:dyDescent="0.2">
      <c r="A5" s="96" t="s">
        <v>4</v>
      </c>
      <c r="B5" s="96"/>
      <c r="C5" s="96" t="s">
        <v>5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</row>
    <row r="6" spans="1:29" ht="14.45" customHeight="1" x14ac:dyDescent="0.2">
      <c r="E6" s="93" t="s">
        <v>165</v>
      </c>
      <c r="F6" s="93"/>
      <c r="G6" s="93"/>
      <c r="H6" s="93"/>
      <c r="I6" s="93"/>
      <c r="K6" s="93" t="s">
        <v>7</v>
      </c>
      <c r="L6" s="93"/>
      <c r="M6" s="93"/>
      <c r="N6" s="93"/>
      <c r="O6" s="93"/>
      <c r="P6" s="93"/>
      <c r="Q6" s="93"/>
      <c r="S6" s="93" t="s">
        <v>167</v>
      </c>
      <c r="T6" s="93"/>
      <c r="U6" s="93"/>
      <c r="V6" s="93"/>
      <c r="W6" s="93"/>
      <c r="X6" s="93"/>
      <c r="Y6" s="93"/>
      <c r="Z6" s="93"/>
      <c r="AA6" s="93"/>
    </row>
    <row r="7" spans="1:29" ht="14.45" customHeight="1" x14ac:dyDescent="0.2">
      <c r="E7" s="3"/>
      <c r="F7" s="3"/>
      <c r="G7" s="3"/>
      <c r="H7" s="3"/>
      <c r="I7" s="3"/>
      <c r="K7" s="95" t="s">
        <v>8</v>
      </c>
      <c r="L7" s="95"/>
      <c r="M7" s="95"/>
      <c r="N7" s="3"/>
      <c r="O7" s="95" t="s">
        <v>9</v>
      </c>
      <c r="P7" s="95"/>
      <c r="Q7" s="95"/>
      <c r="S7" s="3"/>
      <c r="T7" s="3"/>
      <c r="U7" s="3"/>
      <c r="V7" s="3"/>
      <c r="W7" s="3"/>
      <c r="X7" s="3"/>
      <c r="Y7" s="3"/>
      <c r="Z7" s="3"/>
      <c r="AA7" s="3"/>
    </row>
    <row r="8" spans="1:29" ht="14.45" customHeight="1" x14ac:dyDescent="0.2">
      <c r="A8" s="93" t="s">
        <v>10</v>
      </c>
      <c r="B8" s="93"/>
      <c r="C8" s="93"/>
      <c r="E8" s="2" t="s">
        <v>11</v>
      </c>
      <c r="G8" s="2" t="s">
        <v>12</v>
      </c>
      <c r="I8" s="2" t="s">
        <v>13</v>
      </c>
      <c r="K8" s="4" t="s">
        <v>11</v>
      </c>
      <c r="L8" s="3"/>
      <c r="M8" s="4" t="s">
        <v>12</v>
      </c>
      <c r="O8" s="4" t="s">
        <v>11</v>
      </c>
      <c r="P8" s="3"/>
      <c r="Q8" s="4" t="s">
        <v>14</v>
      </c>
      <c r="S8" s="2" t="s">
        <v>11</v>
      </c>
      <c r="U8" s="2" t="s">
        <v>15</v>
      </c>
      <c r="W8" s="2" t="s">
        <v>12</v>
      </c>
      <c r="Y8" s="2" t="s">
        <v>13</v>
      </c>
      <c r="AA8" s="2" t="s">
        <v>16</v>
      </c>
    </row>
    <row r="9" spans="1:29" ht="21.75" customHeight="1" x14ac:dyDescent="0.2">
      <c r="A9" s="94" t="s">
        <v>18</v>
      </c>
      <c r="B9" s="94"/>
      <c r="C9" s="94"/>
      <c r="E9" s="77">
        <v>10000</v>
      </c>
      <c r="F9" s="43"/>
      <c r="G9" s="44">
        <v>10109372</v>
      </c>
      <c r="H9" s="43"/>
      <c r="I9" s="44">
        <v>7193957.5</v>
      </c>
      <c r="J9" s="43"/>
      <c r="K9" s="44">
        <v>0</v>
      </c>
      <c r="L9" s="43"/>
      <c r="M9" s="44">
        <v>0</v>
      </c>
      <c r="N9" s="43"/>
      <c r="O9" s="44">
        <v>0</v>
      </c>
      <c r="P9" s="43"/>
      <c r="Q9" s="44">
        <v>0</v>
      </c>
      <c r="R9" s="43"/>
      <c r="S9" s="44">
        <v>10000</v>
      </c>
      <c r="T9" s="43"/>
      <c r="U9" s="44">
        <v>725</v>
      </c>
      <c r="V9" s="43"/>
      <c r="W9" s="44">
        <v>10109372</v>
      </c>
      <c r="X9" s="43"/>
      <c r="Y9" s="44">
        <v>7193957.5</v>
      </c>
      <c r="AA9" s="72">
        <f>Y9/1127108357811</f>
        <v>6.3826671589692212E-6</v>
      </c>
      <c r="AC9" s="49">
        <f>S9-(E9+K9+O9)</f>
        <v>0</v>
      </c>
    </row>
    <row r="10" spans="1:29" ht="21.75" customHeight="1" x14ac:dyDescent="0.2">
      <c r="A10" s="90" t="s">
        <v>19</v>
      </c>
      <c r="B10" s="90"/>
      <c r="C10" s="90"/>
      <c r="E10" s="78">
        <v>10000</v>
      </c>
      <c r="F10" s="43"/>
      <c r="G10" s="45">
        <v>9608908</v>
      </c>
      <c r="H10" s="43"/>
      <c r="I10" s="45">
        <v>9625019</v>
      </c>
      <c r="J10" s="43"/>
      <c r="K10" s="45">
        <v>0</v>
      </c>
      <c r="L10" s="43"/>
      <c r="M10" s="45">
        <v>0</v>
      </c>
      <c r="N10" s="43"/>
      <c r="O10" s="45">
        <v>0</v>
      </c>
      <c r="P10" s="43"/>
      <c r="Q10" s="45">
        <v>0</v>
      </c>
      <c r="R10" s="43"/>
      <c r="S10" s="45">
        <v>10000</v>
      </c>
      <c r="T10" s="43"/>
      <c r="U10" s="45">
        <v>970</v>
      </c>
      <c r="V10" s="43"/>
      <c r="W10" s="45">
        <v>9608908</v>
      </c>
      <c r="X10" s="43"/>
      <c r="Y10" s="45">
        <v>9625019</v>
      </c>
      <c r="AA10" s="73">
        <f t="shared" ref="AA10:AA30" si="0">Y10/1127108357811</f>
        <v>8.5395684747588205E-6</v>
      </c>
      <c r="AC10" s="49">
        <f t="shared" ref="AC10:AC30" si="1">S10-(E10+K10+O10)</f>
        <v>0</v>
      </c>
    </row>
    <row r="11" spans="1:29" ht="21.75" customHeight="1" x14ac:dyDescent="0.2">
      <c r="A11" s="90" t="s">
        <v>20</v>
      </c>
      <c r="B11" s="90"/>
      <c r="C11" s="90"/>
      <c r="E11" s="78">
        <v>10000</v>
      </c>
      <c r="F11" s="43"/>
      <c r="G11" s="45">
        <v>10109372</v>
      </c>
      <c r="H11" s="43"/>
      <c r="I11" s="45">
        <v>4276683.7</v>
      </c>
      <c r="J11" s="43"/>
      <c r="K11" s="45">
        <v>0</v>
      </c>
      <c r="L11" s="43"/>
      <c r="M11" s="45">
        <v>0</v>
      </c>
      <c r="N11" s="43"/>
      <c r="O11" s="45">
        <v>0</v>
      </c>
      <c r="P11" s="43"/>
      <c r="Q11" s="45">
        <v>0</v>
      </c>
      <c r="R11" s="43"/>
      <c r="S11" s="45">
        <v>10000</v>
      </c>
      <c r="T11" s="43"/>
      <c r="U11" s="45">
        <v>431</v>
      </c>
      <c r="V11" s="43"/>
      <c r="W11" s="45">
        <v>10109372</v>
      </c>
      <c r="X11" s="43"/>
      <c r="Y11" s="45">
        <v>4276683.7</v>
      </c>
      <c r="AA11" s="73">
        <f t="shared" si="0"/>
        <v>3.7943855800217029E-6</v>
      </c>
      <c r="AC11" s="49">
        <f t="shared" si="1"/>
        <v>0</v>
      </c>
    </row>
    <row r="12" spans="1:29" ht="21.75" customHeight="1" x14ac:dyDescent="0.2">
      <c r="A12" s="90" t="s">
        <v>21</v>
      </c>
      <c r="B12" s="90"/>
      <c r="C12" s="90"/>
      <c r="E12" s="78">
        <v>10000</v>
      </c>
      <c r="F12" s="43"/>
      <c r="G12" s="45">
        <v>12411506</v>
      </c>
      <c r="H12" s="43"/>
      <c r="I12" s="45">
        <v>4286606.4000000004</v>
      </c>
      <c r="J12" s="43"/>
      <c r="K12" s="45">
        <v>0</v>
      </c>
      <c r="L12" s="43"/>
      <c r="M12" s="45">
        <v>0</v>
      </c>
      <c r="N12" s="43"/>
      <c r="O12" s="45">
        <v>0</v>
      </c>
      <c r="P12" s="43"/>
      <c r="Q12" s="45">
        <v>0</v>
      </c>
      <c r="R12" s="43"/>
      <c r="S12" s="45">
        <v>10000</v>
      </c>
      <c r="T12" s="43"/>
      <c r="U12" s="45">
        <v>432</v>
      </c>
      <c r="V12" s="43"/>
      <c r="W12" s="45">
        <v>12411506</v>
      </c>
      <c r="X12" s="43"/>
      <c r="Y12" s="45">
        <v>4286606.4000000004</v>
      </c>
      <c r="AA12" s="73">
        <f t="shared" si="0"/>
        <v>3.8031892588616604E-6</v>
      </c>
      <c r="AC12" s="49">
        <f t="shared" si="1"/>
        <v>0</v>
      </c>
    </row>
    <row r="13" spans="1:29" ht="21.75" customHeight="1" x14ac:dyDescent="0.2">
      <c r="A13" s="90" t="s">
        <v>22</v>
      </c>
      <c r="B13" s="90"/>
      <c r="C13" s="90"/>
      <c r="E13" s="78">
        <v>10000</v>
      </c>
      <c r="F13" s="43"/>
      <c r="G13" s="45">
        <v>11110300</v>
      </c>
      <c r="H13" s="43"/>
      <c r="I13" s="45">
        <v>11212651</v>
      </c>
      <c r="J13" s="43"/>
      <c r="K13" s="45">
        <v>0</v>
      </c>
      <c r="L13" s="43"/>
      <c r="M13" s="45">
        <v>0</v>
      </c>
      <c r="N13" s="43"/>
      <c r="O13" s="45">
        <v>0</v>
      </c>
      <c r="P13" s="43"/>
      <c r="Q13" s="45">
        <v>0</v>
      </c>
      <c r="R13" s="43"/>
      <c r="S13" s="45">
        <v>10000</v>
      </c>
      <c r="T13" s="43"/>
      <c r="U13" s="45">
        <v>1130</v>
      </c>
      <c r="V13" s="43"/>
      <c r="W13" s="45">
        <v>11110300</v>
      </c>
      <c r="X13" s="43"/>
      <c r="Y13" s="45">
        <v>11212651</v>
      </c>
      <c r="AA13" s="73">
        <f t="shared" si="0"/>
        <v>9.9481570891520284E-6</v>
      </c>
      <c r="AC13" s="49">
        <f t="shared" si="1"/>
        <v>0</v>
      </c>
    </row>
    <row r="14" spans="1:29" ht="21.75" customHeight="1" x14ac:dyDescent="0.2">
      <c r="A14" s="90" t="s">
        <v>25</v>
      </c>
      <c r="B14" s="90"/>
      <c r="C14" s="90"/>
      <c r="E14" s="78">
        <v>10000</v>
      </c>
      <c r="F14" s="43"/>
      <c r="G14" s="45">
        <v>9608908</v>
      </c>
      <c r="H14" s="43"/>
      <c r="I14" s="45">
        <v>4256838.3</v>
      </c>
      <c r="J14" s="43"/>
      <c r="K14" s="45">
        <v>0</v>
      </c>
      <c r="L14" s="43"/>
      <c r="M14" s="45">
        <v>0</v>
      </c>
      <c r="N14" s="43"/>
      <c r="O14" s="45">
        <v>0</v>
      </c>
      <c r="P14" s="43"/>
      <c r="Q14" s="45">
        <v>0</v>
      </c>
      <c r="R14" s="43"/>
      <c r="S14" s="45">
        <v>10000</v>
      </c>
      <c r="T14" s="43"/>
      <c r="U14" s="45">
        <v>429</v>
      </c>
      <c r="V14" s="43"/>
      <c r="W14" s="45">
        <v>9608908</v>
      </c>
      <c r="X14" s="43"/>
      <c r="Y14" s="45">
        <v>4256838.3</v>
      </c>
      <c r="AA14" s="73">
        <f t="shared" si="0"/>
        <v>3.7767782223417875E-6</v>
      </c>
      <c r="AC14" s="49">
        <f t="shared" si="1"/>
        <v>0</v>
      </c>
    </row>
    <row r="15" spans="1:29" ht="21.75" customHeight="1" x14ac:dyDescent="0.2">
      <c r="A15" s="90" t="s">
        <v>26</v>
      </c>
      <c r="B15" s="90"/>
      <c r="C15" s="90"/>
      <c r="E15" s="78">
        <v>10000</v>
      </c>
      <c r="F15" s="43"/>
      <c r="G15" s="45">
        <v>7607052</v>
      </c>
      <c r="H15" s="43"/>
      <c r="I15" s="45">
        <v>4256838.3</v>
      </c>
      <c r="J15" s="43"/>
      <c r="K15" s="45">
        <v>0</v>
      </c>
      <c r="L15" s="43"/>
      <c r="M15" s="45">
        <v>0</v>
      </c>
      <c r="N15" s="43"/>
      <c r="O15" s="45">
        <v>0</v>
      </c>
      <c r="P15" s="43"/>
      <c r="Q15" s="45">
        <v>0</v>
      </c>
      <c r="R15" s="43"/>
      <c r="S15" s="45">
        <v>10000</v>
      </c>
      <c r="T15" s="43"/>
      <c r="U15" s="45">
        <v>429</v>
      </c>
      <c r="V15" s="43"/>
      <c r="W15" s="45">
        <v>7607052</v>
      </c>
      <c r="X15" s="43"/>
      <c r="Y15" s="45">
        <v>4256838.3</v>
      </c>
      <c r="AA15" s="73">
        <f t="shared" si="0"/>
        <v>3.7767782223417875E-6</v>
      </c>
      <c r="AC15" s="49">
        <f t="shared" si="1"/>
        <v>0</v>
      </c>
    </row>
    <row r="16" spans="1:29" ht="21.75" customHeight="1" x14ac:dyDescent="0.2">
      <c r="A16" s="90" t="s">
        <v>27</v>
      </c>
      <c r="B16" s="90"/>
      <c r="C16" s="90"/>
      <c r="E16" s="78">
        <v>10000</v>
      </c>
      <c r="F16" s="43"/>
      <c r="G16" s="45">
        <v>12611692</v>
      </c>
      <c r="H16" s="43"/>
      <c r="I16" s="45">
        <v>12701056</v>
      </c>
      <c r="J16" s="43"/>
      <c r="K16" s="45">
        <v>0</v>
      </c>
      <c r="L16" s="43"/>
      <c r="M16" s="45">
        <v>0</v>
      </c>
      <c r="N16" s="43"/>
      <c r="O16" s="45">
        <v>0</v>
      </c>
      <c r="P16" s="43"/>
      <c r="Q16" s="45">
        <v>0</v>
      </c>
      <c r="R16" s="43"/>
      <c r="S16" s="45">
        <v>10000</v>
      </c>
      <c r="T16" s="43"/>
      <c r="U16" s="45">
        <v>1280</v>
      </c>
      <c r="V16" s="43"/>
      <c r="W16" s="45">
        <v>12611692</v>
      </c>
      <c r="X16" s="43"/>
      <c r="Y16" s="45">
        <v>12701056</v>
      </c>
      <c r="AA16" s="73">
        <f t="shared" si="0"/>
        <v>1.126870891514566E-5</v>
      </c>
      <c r="AC16" s="49">
        <f t="shared" si="1"/>
        <v>0</v>
      </c>
    </row>
    <row r="17" spans="1:29" ht="21.75" customHeight="1" x14ac:dyDescent="0.2">
      <c r="A17" s="90" t="s">
        <v>28</v>
      </c>
      <c r="B17" s="90"/>
      <c r="C17" s="90"/>
      <c r="E17" s="78">
        <v>10000</v>
      </c>
      <c r="F17" s="43"/>
      <c r="G17" s="45">
        <v>10509744</v>
      </c>
      <c r="H17" s="43"/>
      <c r="I17" s="45">
        <v>7233648.2999999998</v>
      </c>
      <c r="J17" s="43"/>
      <c r="K17" s="45">
        <v>0</v>
      </c>
      <c r="L17" s="43"/>
      <c r="M17" s="45">
        <v>0</v>
      </c>
      <c r="N17" s="43"/>
      <c r="O17" s="45">
        <v>0</v>
      </c>
      <c r="P17" s="43"/>
      <c r="Q17" s="45">
        <v>0</v>
      </c>
      <c r="R17" s="43"/>
      <c r="S17" s="45">
        <v>10000</v>
      </c>
      <c r="T17" s="43"/>
      <c r="U17" s="45">
        <v>729</v>
      </c>
      <c r="V17" s="43"/>
      <c r="W17" s="45">
        <v>10509744</v>
      </c>
      <c r="X17" s="43"/>
      <c r="Y17" s="45">
        <v>7233648.2999999998</v>
      </c>
      <c r="AA17" s="73">
        <f t="shared" si="0"/>
        <v>6.4178818743290512E-6</v>
      </c>
      <c r="AC17" s="49">
        <f t="shared" si="1"/>
        <v>0</v>
      </c>
    </row>
    <row r="18" spans="1:29" ht="21.75" customHeight="1" x14ac:dyDescent="0.2">
      <c r="A18" s="90" t="s">
        <v>29</v>
      </c>
      <c r="B18" s="90"/>
      <c r="C18" s="90"/>
      <c r="E18" s="78">
        <v>10000</v>
      </c>
      <c r="F18" s="43"/>
      <c r="G18" s="45">
        <v>12211317</v>
      </c>
      <c r="H18" s="43"/>
      <c r="I18" s="45">
        <v>12304148</v>
      </c>
      <c r="J18" s="43"/>
      <c r="K18" s="45">
        <v>0</v>
      </c>
      <c r="L18" s="43"/>
      <c r="M18" s="45">
        <v>0</v>
      </c>
      <c r="N18" s="43"/>
      <c r="O18" s="45">
        <v>0</v>
      </c>
      <c r="P18" s="43"/>
      <c r="Q18" s="45">
        <v>0</v>
      </c>
      <c r="R18" s="43"/>
      <c r="S18" s="45">
        <v>10000</v>
      </c>
      <c r="T18" s="43"/>
      <c r="U18" s="45">
        <v>1240</v>
      </c>
      <c r="V18" s="43"/>
      <c r="W18" s="45">
        <v>12211317</v>
      </c>
      <c r="X18" s="43"/>
      <c r="Y18" s="45">
        <v>12304148</v>
      </c>
      <c r="AA18" s="73">
        <f t="shared" si="0"/>
        <v>1.0916561761547358E-5</v>
      </c>
      <c r="AC18" s="49">
        <f t="shared" si="1"/>
        <v>0</v>
      </c>
    </row>
    <row r="19" spans="1:29" ht="21.75" customHeight="1" x14ac:dyDescent="0.2">
      <c r="A19" s="90" t="s">
        <v>30</v>
      </c>
      <c r="B19" s="90"/>
      <c r="C19" s="90"/>
      <c r="E19" s="78">
        <v>10000</v>
      </c>
      <c r="F19" s="43"/>
      <c r="G19" s="45">
        <v>21820230</v>
      </c>
      <c r="H19" s="43"/>
      <c r="I19" s="45">
        <v>21919244.300000001</v>
      </c>
      <c r="J19" s="43"/>
      <c r="K19" s="45">
        <v>0</v>
      </c>
      <c r="L19" s="43"/>
      <c r="M19" s="45">
        <v>0</v>
      </c>
      <c r="N19" s="43"/>
      <c r="O19" s="45">
        <v>0</v>
      </c>
      <c r="P19" s="43"/>
      <c r="Q19" s="45">
        <v>0</v>
      </c>
      <c r="R19" s="43"/>
      <c r="S19" s="45">
        <v>10000</v>
      </c>
      <c r="T19" s="43"/>
      <c r="U19" s="45">
        <v>2209</v>
      </c>
      <c r="V19" s="43"/>
      <c r="W19" s="45">
        <v>21820230</v>
      </c>
      <c r="X19" s="43"/>
      <c r="Y19" s="45">
        <v>21919244.300000001</v>
      </c>
      <c r="AA19" s="73">
        <f t="shared" si="0"/>
        <v>1.944732655746622E-5</v>
      </c>
      <c r="AC19" s="49">
        <f t="shared" si="1"/>
        <v>0</v>
      </c>
    </row>
    <row r="20" spans="1:29" ht="21.75" customHeight="1" x14ac:dyDescent="0.2">
      <c r="A20" s="90" t="s">
        <v>31</v>
      </c>
      <c r="B20" s="90"/>
      <c r="C20" s="90"/>
      <c r="E20" s="78">
        <v>10000</v>
      </c>
      <c r="F20" s="43"/>
      <c r="G20" s="45">
        <v>13512528</v>
      </c>
      <c r="H20" s="43"/>
      <c r="I20" s="45">
        <v>13584176.300000001</v>
      </c>
      <c r="J20" s="43"/>
      <c r="K20" s="45">
        <v>0</v>
      </c>
      <c r="L20" s="43"/>
      <c r="M20" s="45">
        <v>0</v>
      </c>
      <c r="N20" s="43"/>
      <c r="O20" s="45">
        <v>0</v>
      </c>
      <c r="P20" s="43"/>
      <c r="Q20" s="45">
        <v>0</v>
      </c>
      <c r="R20" s="43"/>
      <c r="S20" s="45">
        <v>10000</v>
      </c>
      <c r="T20" s="43"/>
      <c r="U20" s="45">
        <v>1369</v>
      </c>
      <c r="V20" s="43"/>
      <c r="W20" s="45">
        <v>13512528</v>
      </c>
      <c r="X20" s="43"/>
      <c r="Y20" s="45">
        <v>13584176.300000001</v>
      </c>
      <c r="AA20" s="73">
        <f t="shared" si="0"/>
        <v>1.2052236331901883E-5</v>
      </c>
      <c r="AC20" s="49">
        <f t="shared" si="1"/>
        <v>0</v>
      </c>
    </row>
    <row r="21" spans="1:29" ht="21.75" customHeight="1" x14ac:dyDescent="0.2">
      <c r="A21" s="90" t="s">
        <v>32</v>
      </c>
      <c r="B21" s="90"/>
      <c r="C21" s="90"/>
      <c r="E21" s="78">
        <v>10000</v>
      </c>
      <c r="F21" s="43"/>
      <c r="G21" s="45">
        <v>9608908</v>
      </c>
      <c r="H21" s="43"/>
      <c r="I21" s="45">
        <v>6281069.0999999996</v>
      </c>
      <c r="J21" s="43"/>
      <c r="K21" s="45">
        <v>0</v>
      </c>
      <c r="L21" s="43"/>
      <c r="M21" s="45">
        <v>0</v>
      </c>
      <c r="N21" s="43"/>
      <c r="O21" s="45">
        <v>0</v>
      </c>
      <c r="P21" s="43"/>
      <c r="Q21" s="45">
        <v>0</v>
      </c>
      <c r="R21" s="43"/>
      <c r="S21" s="45">
        <v>10000</v>
      </c>
      <c r="T21" s="43"/>
      <c r="U21" s="45">
        <v>633</v>
      </c>
      <c r="V21" s="43"/>
      <c r="W21" s="45">
        <v>9608908</v>
      </c>
      <c r="X21" s="43"/>
      <c r="Y21" s="45">
        <v>6281069.0999999996</v>
      </c>
      <c r="AA21" s="73">
        <f t="shared" si="0"/>
        <v>5.5727287056931265E-6</v>
      </c>
      <c r="AC21" s="49">
        <f t="shared" si="1"/>
        <v>0</v>
      </c>
    </row>
    <row r="22" spans="1:29" ht="21.75" customHeight="1" x14ac:dyDescent="0.2">
      <c r="A22" s="90" t="s">
        <v>33</v>
      </c>
      <c r="B22" s="90"/>
      <c r="C22" s="90"/>
      <c r="E22" s="78">
        <v>10000</v>
      </c>
      <c r="F22" s="43"/>
      <c r="G22" s="45">
        <v>14012992</v>
      </c>
      <c r="H22" s="43"/>
      <c r="I22" s="45">
        <v>14080311.300000001</v>
      </c>
      <c r="J22" s="43"/>
      <c r="K22" s="45">
        <v>0</v>
      </c>
      <c r="L22" s="43"/>
      <c r="M22" s="45">
        <v>0</v>
      </c>
      <c r="N22" s="43"/>
      <c r="O22" s="45">
        <v>0</v>
      </c>
      <c r="P22" s="43"/>
      <c r="Q22" s="45">
        <v>0</v>
      </c>
      <c r="R22" s="43"/>
      <c r="S22" s="45">
        <v>10000</v>
      </c>
      <c r="T22" s="43"/>
      <c r="U22" s="45">
        <v>1419</v>
      </c>
      <c r="V22" s="43"/>
      <c r="W22" s="45">
        <v>14012992</v>
      </c>
      <c r="X22" s="43"/>
      <c r="Y22" s="45">
        <v>14080311.300000001</v>
      </c>
      <c r="AA22" s="73">
        <f t="shared" si="0"/>
        <v>1.2492420273899759E-5</v>
      </c>
      <c r="AC22" s="49">
        <f t="shared" si="1"/>
        <v>0</v>
      </c>
    </row>
    <row r="23" spans="1:29" ht="21.75" customHeight="1" x14ac:dyDescent="0.2">
      <c r="A23" s="90" t="s">
        <v>34</v>
      </c>
      <c r="B23" s="90"/>
      <c r="C23" s="90"/>
      <c r="E23" s="78">
        <v>10000</v>
      </c>
      <c r="F23" s="43"/>
      <c r="G23" s="45">
        <v>7506960</v>
      </c>
      <c r="H23" s="43"/>
      <c r="I23" s="45">
        <v>6122305.9000000004</v>
      </c>
      <c r="J23" s="43"/>
      <c r="K23" s="45">
        <v>0</v>
      </c>
      <c r="L23" s="43"/>
      <c r="M23" s="45">
        <v>0</v>
      </c>
      <c r="N23" s="43"/>
      <c r="O23" s="45">
        <v>0</v>
      </c>
      <c r="P23" s="43"/>
      <c r="Q23" s="45">
        <v>0</v>
      </c>
      <c r="R23" s="43"/>
      <c r="S23" s="45">
        <v>10000</v>
      </c>
      <c r="T23" s="43"/>
      <c r="U23" s="45">
        <v>617</v>
      </c>
      <c r="V23" s="43"/>
      <c r="W23" s="45">
        <v>7506960</v>
      </c>
      <c r="X23" s="43"/>
      <c r="Y23" s="45">
        <v>6122305.9000000004</v>
      </c>
      <c r="AA23" s="73">
        <f t="shared" si="0"/>
        <v>5.4318698442538066E-6</v>
      </c>
      <c r="AC23" s="49">
        <f t="shared" si="1"/>
        <v>0</v>
      </c>
    </row>
    <row r="24" spans="1:29" ht="21.75" customHeight="1" x14ac:dyDescent="0.2">
      <c r="A24" s="90" t="s">
        <v>35</v>
      </c>
      <c r="B24" s="90"/>
      <c r="C24" s="90"/>
      <c r="E24" s="78">
        <v>10000</v>
      </c>
      <c r="F24" s="43"/>
      <c r="G24" s="45">
        <v>10109372</v>
      </c>
      <c r="H24" s="43"/>
      <c r="I24" s="45">
        <v>10220381</v>
      </c>
      <c r="J24" s="43"/>
      <c r="K24" s="45">
        <v>0</v>
      </c>
      <c r="L24" s="43"/>
      <c r="M24" s="45">
        <v>0</v>
      </c>
      <c r="N24" s="43"/>
      <c r="O24" s="45">
        <v>0</v>
      </c>
      <c r="P24" s="43"/>
      <c r="Q24" s="45">
        <v>0</v>
      </c>
      <c r="R24" s="43"/>
      <c r="S24" s="45">
        <v>10000</v>
      </c>
      <c r="T24" s="43"/>
      <c r="U24" s="45">
        <v>1030</v>
      </c>
      <c r="V24" s="43"/>
      <c r="W24" s="45">
        <v>10109372</v>
      </c>
      <c r="X24" s="43"/>
      <c r="Y24" s="45">
        <v>10220381</v>
      </c>
      <c r="AA24" s="73">
        <f t="shared" si="0"/>
        <v>9.0677892051562737E-6</v>
      </c>
      <c r="AC24" s="49">
        <f t="shared" si="1"/>
        <v>0</v>
      </c>
    </row>
    <row r="25" spans="1:29" ht="21.75" customHeight="1" x14ac:dyDescent="0.2">
      <c r="A25" s="90" t="s">
        <v>36</v>
      </c>
      <c r="B25" s="90"/>
      <c r="C25" s="90"/>
      <c r="E25" s="78">
        <v>10000</v>
      </c>
      <c r="F25" s="43"/>
      <c r="G25" s="45">
        <v>13912898</v>
      </c>
      <c r="H25" s="43"/>
      <c r="I25" s="45">
        <v>13217036.4</v>
      </c>
      <c r="J25" s="43"/>
      <c r="K25" s="45">
        <v>0</v>
      </c>
      <c r="L25" s="43"/>
      <c r="M25" s="45">
        <v>0</v>
      </c>
      <c r="N25" s="43"/>
      <c r="O25" s="45">
        <v>0</v>
      </c>
      <c r="P25" s="43"/>
      <c r="Q25" s="45">
        <v>0</v>
      </c>
      <c r="R25" s="43"/>
      <c r="S25" s="45">
        <v>10000</v>
      </c>
      <c r="T25" s="43"/>
      <c r="U25" s="45">
        <v>1332</v>
      </c>
      <c r="V25" s="43"/>
      <c r="W25" s="45">
        <v>13912898</v>
      </c>
      <c r="X25" s="43"/>
      <c r="Y25" s="45">
        <v>13217036.4</v>
      </c>
      <c r="AA25" s="73">
        <f t="shared" si="0"/>
        <v>1.1726500214823453E-5</v>
      </c>
      <c r="AC25" s="49">
        <f t="shared" si="1"/>
        <v>0</v>
      </c>
    </row>
    <row r="26" spans="1:29" ht="21.75" customHeight="1" x14ac:dyDescent="0.2">
      <c r="A26" s="90" t="s">
        <v>37</v>
      </c>
      <c r="B26" s="90"/>
      <c r="C26" s="90"/>
      <c r="E26" s="78">
        <v>10000</v>
      </c>
      <c r="F26" s="43"/>
      <c r="G26" s="45">
        <v>7607052</v>
      </c>
      <c r="H26" s="43"/>
      <c r="I26" s="45">
        <v>4296529.0999999996</v>
      </c>
      <c r="J26" s="43"/>
      <c r="K26" s="45">
        <v>0</v>
      </c>
      <c r="L26" s="43"/>
      <c r="M26" s="45">
        <v>0</v>
      </c>
      <c r="N26" s="43"/>
      <c r="O26" s="45">
        <v>0</v>
      </c>
      <c r="P26" s="43"/>
      <c r="Q26" s="45">
        <v>0</v>
      </c>
      <c r="R26" s="43"/>
      <c r="S26" s="45">
        <v>10000</v>
      </c>
      <c r="T26" s="43"/>
      <c r="U26" s="45">
        <v>433</v>
      </c>
      <c r="V26" s="43"/>
      <c r="W26" s="45">
        <v>7607052</v>
      </c>
      <c r="X26" s="43"/>
      <c r="Y26" s="45">
        <v>4296529.0999999996</v>
      </c>
      <c r="AA26" s="73">
        <f t="shared" si="0"/>
        <v>3.8119929377016175E-6</v>
      </c>
      <c r="AC26" s="49">
        <f t="shared" si="1"/>
        <v>0</v>
      </c>
    </row>
    <row r="27" spans="1:29" ht="21.75" customHeight="1" x14ac:dyDescent="0.2">
      <c r="A27" s="90" t="s">
        <v>38</v>
      </c>
      <c r="B27" s="90"/>
      <c r="C27" s="90"/>
      <c r="E27" s="78">
        <v>10000</v>
      </c>
      <c r="F27" s="43"/>
      <c r="G27" s="45">
        <v>8808166</v>
      </c>
      <c r="H27" s="43"/>
      <c r="I27" s="45">
        <v>5090345.0999999996</v>
      </c>
      <c r="J27" s="43"/>
      <c r="K27" s="45">
        <v>0</v>
      </c>
      <c r="L27" s="43"/>
      <c r="M27" s="45">
        <v>0</v>
      </c>
      <c r="N27" s="43"/>
      <c r="O27" s="45">
        <v>0</v>
      </c>
      <c r="P27" s="43"/>
      <c r="Q27" s="45">
        <v>0</v>
      </c>
      <c r="R27" s="43"/>
      <c r="S27" s="45">
        <v>10000</v>
      </c>
      <c r="T27" s="43"/>
      <c r="U27" s="45">
        <v>513</v>
      </c>
      <c r="V27" s="43"/>
      <c r="W27" s="45">
        <v>8808166</v>
      </c>
      <c r="X27" s="43"/>
      <c r="Y27" s="45">
        <v>5090345.0999999996</v>
      </c>
      <c r="AA27" s="73">
        <f t="shared" si="0"/>
        <v>4.516287244898221E-6</v>
      </c>
      <c r="AC27" s="49">
        <f t="shared" si="1"/>
        <v>0</v>
      </c>
    </row>
    <row r="28" spans="1:29" ht="21.75" customHeight="1" x14ac:dyDescent="0.2">
      <c r="A28" s="90" t="s">
        <v>39</v>
      </c>
      <c r="B28" s="90"/>
      <c r="C28" s="90"/>
      <c r="E28" s="78">
        <v>10000</v>
      </c>
      <c r="F28" s="43"/>
      <c r="G28" s="45">
        <v>7206680</v>
      </c>
      <c r="H28" s="43"/>
      <c r="I28" s="45">
        <v>4276683.7</v>
      </c>
      <c r="J28" s="43"/>
      <c r="K28" s="45">
        <v>0</v>
      </c>
      <c r="L28" s="43"/>
      <c r="M28" s="45">
        <v>0</v>
      </c>
      <c r="N28" s="43"/>
      <c r="O28" s="45">
        <v>0</v>
      </c>
      <c r="P28" s="43"/>
      <c r="Q28" s="45">
        <v>0</v>
      </c>
      <c r="R28" s="43"/>
      <c r="S28" s="45">
        <v>10000</v>
      </c>
      <c r="T28" s="43"/>
      <c r="U28" s="45">
        <v>431</v>
      </c>
      <c r="V28" s="43"/>
      <c r="W28" s="45">
        <v>7206680</v>
      </c>
      <c r="X28" s="43"/>
      <c r="Y28" s="45">
        <v>4276683.7</v>
      </c>
      <c r="AA28" s="73">
        <f t="shared" si="0"/>
        <v>3.7943855800217029E-6</v>
      </c>
      <c r="AC28" s="49">
        <f t="shared" si="1"/>
        <v>0</v>
      </c>
    </row>
    <row r="29" spans="1:29" ht="21.75" customHeight="1" x14ac:dyDescent="0.2">
      <c r="A29" s="90" t="s">
        <v>40</v>
      </c>
      <c r="B29" s="90"/>
      <c r="C29" s="90"/>
      <c r="E29" s="78">
        <v>10000</v>
      </c>
      <c r="F29" s="43"/>
      <c r="G29" s="45">
        <v>12611692</v>
      </c>
      <c r="H29" s="43"/>
      <c r="I29" s="45">
        <v>12641519.800000001</v>
      </c>
      <c r="J29" s="43"/>
      <c r="K29" s="45">
        <v>0</v>
      </c>
      <c r="L29" s="43"/>
      <c r="M29" s="45">
        <v>0</v>
      </c>
      <c r="N29" s="43"/>
      <c r="O29" s="45">
        <v>0</v>
      </c>
      <c r="P29" s="43"/>
      <c r="Q29" s="45">
        <v>0</v>
      </c>
      <c r="R29" s="43"/>
      <c r="S29" s="45">
        <v>10000</v>
      </c>
      <c r="T29" s="43"/>
      <c r="U29" s="45">
        <v>1274</v>
      </c>
      <c r="V29" s="43"/>
      <c r="W29" s="45">
        <v>12611692</v>
      </c>
      <c r="X29" s="43"/>
      <c r="Y29" s="45">
        <v>12641519.800000001</v>
      </c>
      <c r="AA29" s="73">
        <f t="shared" si="0"/>
        <v>1.1215886842105915E-5</v>
      </c>
      <c r="AC29" s="49">
        <f t="shared" si="1"/>
        <v>0</v>
      </c>
    </row>
    <row r="30" spans="1:29" ht="21.75" customHeight="1" x14ac:dyDescent="0.2">
      <c r="A30" s="91" t="s">
        <v>41</v>
      </c>
      <c r="B30" s="91"/>
      <c r="C30" s="91"/>
      <c r="D30" s="41"/>
      <c r="E30" s="78">
        <v>1755914</v>
      </c>
      <c r="F30" s="43"/>
      <c r="G30" s="46">
        <v>1845384097</v>
      </c>
      <c r="H30" s="43"/>
      <c r="I30" s="46">
        <v>6455372607.6099005</v>
      </c>
      <c r="J30" s="43"/>
      <c r="K30" s="48">
        <v>0</v>
      </c>
      <c r="L30" s="43"/>
      <c r="M30" s="46">
        <v>0</v>
      </c>
      <c r="N30" s="43"/>
      <c r="O30" s="48">
        <v>-1755914</v>
      </c>
      <c r="P30" s="43"/>
      <c r="Q30" s="46">
        <v>6180229434</v>
      </c>
      <c r="R30" s="43"/>
      <c r="S30" s="48">
        <v>0</v>
      </c>
      <c r="T30" s="43"/>
      <c r="U30" s="48">
        <v>0</v>
      </c>
      <c r="V30" s="43"/>
      <c r="W30" s="46">
        <v>0</v>
      </c>
      <c r="X30" s="43"/>
      <c r="Y30" s="46">
        <v>0</v>
      </c>
      <c r="AA30" s="73">
        <f t="shared" si="0"/>
        <v>0</v>
      </c>
      <c r="AC30" s="49">
        <f t="shared" si="1"/>
        <v>0</v>
      </c>
    </row>
    <row r="31" spans="1:29" ht="21.75" customHeight="1" thickBot="1" x14ac:dyDescent="0.25">
      <c r="A31" s="92" t="s">
        <v>45</v>
      </c>
      <c r="B31" s="92"/>
      <c r="C31" s="92"/>
      <c r="D31" s="92"/>
      <c r="F31" s="43"/>
      <c r="G31" s="47">
        <f>SUM(G9:G30)</f>
        <v>2077999746</v>
      </c>
      <c r="H31" s="43"/>
      <c r="I31" s="47">
        <f>SUM(I9:I30)</f>
        <v>6644449656.1099005</v>
      </c>
      <c r="J31" s="43"/>
      <c r="L31" s="43"/>
      <c r="M31" s="47">
        <f>SUM(M9:M30)</f>
        <v>0</v>
      </c>
      <c r="N31" s="43"/>
      <c r="P31" s="43"/>
      <c r="Q31" s="47">
        <f>SUM(Q9:Q30)</f>
        <v>6180229434</v>
      </c>
      <c r="R31" s="43"/>
      <c r="T31" s="43"/>
      <c r="V31" s="43"/>
      <c r="W31" s="47">
        <f>SUM(W9:W30)</f>
        <v>232615649</v>
      </c>
      <c r="X31" s="43"/>
      <c r="Y31" s="47">
        <f>SUM(Y9:Y30)</f>
        <v>189077048.49999997</v>
      </c>
      <c r="AA31" s="74">
        <f>SUM(AA9:AA30)</f>
        <v>1.677541002953911E-4</v>
      </c>
    </row>
    <row r="32" spans="1:29" ht="13.5" thickTop="1" x14ac:dyDescent="0.2"/>
  </sheetData>
  <mergeCells count="35"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K7:M7"/>
    <mergeCell ref="O7:Q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8:C28"/>
    <mergeCell ref="A29:C29"/>
    <mergeCell ref="A30:C30"/>
    <mergeCell ref="A31:D31"/>
    <mergeCell ref="A23:C23"/>
    <mergeCell ref="A24:C24"/>
    <mergeCell ref="A25:C25"/>
    <mergeCell ref="A26:C26"/>
    <mergeCell ref="A27:C27"/>
  </mergeCells>
  <pageMargins left="0.39" right="0.39" top="0.39" bottom="0.39" header="0" footer="0"/>
  <pageSetup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Z11"/>
  <sheetViews>
    <sheetView rightToLeft="1" view="pageBreakPreview" topLeftCell="C1" zoomScaleNormal="100" zoomScaleSheetLayoutView="100" workbookViewId="0">
      <selection activeCell="C12" sqref="A12:XFD17"/>
    </sheetView>
  </sheetViews>
  <sheetFormatPr defaultRowHeight="12.75" x14ac:dyDescent="0.2"/>
  <cols>
    <col min="1" max="1" width="5.140625" style="52" customWidth="1"/>
    <col min="2" max="2" width="23.42578125" style="52" customWidth="1"/>
    <col min="3" max="3" width="1.28515625" style="52" customWidth="1"/>
    <col min="4" max="4" width="10.42578125" style="52" customWidth="1"/>
    <col min="5" max="5" width="1.28515625" style="52" customWidth="1"/>
    <col min="6" max="6" width="17.28515625" style="52" bestFit="1" customWidth="1"/>
    <col min="7" max="7" width="1.28515625" style="52" customWidth="1"/>
    <col min="8" max="8" width="17.28515625" style="52" bestFit="1" customWidth="1"/>
    <col min="9" max="9" width="1.28515625" style="52" customWidth="1"/>
    <col min="10" max="10" width="12" style="52" customWidth="1"/>
    <col min="11" max="11" width="1.28515625" style="52" customWidth="1"/>
    <col min="12" max="12" width="15.140625" style="52" customWidth="1"/>
    <col min="13" max="13" width="1.28515625" style="52" customWidth="1"/>
    <col min="14" max="14" width="11" style="52" customWidth="1"/>
    <col min="15" max="15" width="1.28515625" style="52" customWidth="1"/>
    <col min="16" max="16" width="11" style="52" customWidth="1"/>
    <col min="17" max="17" width="1.28515625" style="52" customWidth="1"/>
    <col min="18" max="18" width="13.28515625" style="52" customWidth="1"/>
    <col min="19" max="19" width="1.28515625" style="52" customWidth="1"/>
    <col min="20" max="20" width="20.85546875" style="52" customWidth="1"/>
    <col min="21" max="21" width="1.28515625" style="52" customWidth="1"/>
    <col min="22" max="22" width="16.42578125" style="52" bestFit="1" customWidth="1"/>
    <col min="23" max="23" width="1.28515625" style="52" customWidth="1"/>
    <col min="24" max="24" width="16.28515625" style="52" bestFit="1" customWidth="1"/>
    <col min="25" max="25" width="1.28515625" style="52" customWidth="1"/>
    <col min="26" max="26" width="16.5703125" style="52" customWidth="1"/>
    <col min="27" max="27" width="0.28515625" style="52" customWidth="1"/>
    <col min="28" max="16384" width="9.140625" style="52"/>
  </cols>
  <sheetData>
    <row r="1" spans="1:26" ht="29.1" customHeight="1" x14ac:dyDescent="0.2">
      <c r="A1" s="89" t="s">
        <v>169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21.7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21.75" customHeight="1" x14ac:dyDescent="0.2">
      <c r="A3" s="89" t="s">
        <v>166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 ht="14.45" customHeight="1" x14ac:dyDescent="0.2"/>
    <row r="5" spans="1:26" ht="14.45" customHeight="1" x14ac:dyDescent="0.2">
      <c r="A5" s="1" t="s">
        <v>48</v>
      </c>
      <c r="B5" s="96" t="s">
        <v>49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spans="1:26" ht="29.25" customHeight="1" x14ac:dyDescent="0.2">
      <c r="D6" s="93" t="s">
        <v>165</v>
      </c>
      <c r="E6" s="93"/>
      <c r="F6" s="93"/>
      <c r="G6" s="93"/>
      <c r="H6" s="93"/>
      <c r="J6" s="93" t="s">
        <v>7</v>
      </c>
      <c r="K6" s="93"/>
      <c r="L6" s="93"/>
      <c r="M6" s="93"/>
      <c r="N6" s="93"/>
      <c r="O6" s="93"/>
      <c r="P6" s="93"/>
      <c r="R6" s="93" t="s">
        <v>167</v>
      </c>
      <c r="S6" s="93"/>
      <c r="T6" s="98"/>
      <c r="U6" s="98"/>
      <c r="V6" s="93"/>
      <c r="W6" s="93"/>
      <c r="X6" s="93"/>
      <c r="Y6" s="93"/>
      <c r="Z6" s="93"/>
    </row>
    <row r="7" spans="1:26" ht="14.45" customHeight="1" x14ac:dyDescent="0.2">
      <c r="D7" s="75"/>
      <c r="E7" s="75"/>
      <c r="F7" s="75"/>
      <c r="G7" s="75"/>
      <c r="H7" s="75"/>
      <c r="J7" s="95" t="s">
        <v>50</v>
      </c>
      <c r="K7" s="95"/>
      <c r="L7" s="95"/>
      <c r="M7" s="75"/>
      <c r="N7" s="95" t="s">
        <v>51</v>
      </c>
      <c r="O7" s="95"/>
      <c r="P7" s="95"/>
      <c r="R7" s="75"/>
      <c r="S7" s="75"/>
      <c r="T7" s="75"/>
      <c r="U7" s="75"/>
      <c r="V7" s="75"/>
      <c r="W7" s="75"/>
      <c r="X7" s="75"/>
      <c r="Y7" s="75"/>
      <c r="Z7" s="75"/>
    </row>
    <row r="8" spans="1:26" ht="14.45" customHeight="1" x14ac:dyDescent="0.2">
      <c r="A8" s="93" t="s">
        <v>52</v>
      </c>
      <c r="B8" s="93"/>
      <c r="D8" s="76" t="s">
        <v>53</v>
      </c>
      <c r="F8" s="2" t="s">
        <v>12</v>
      </c>
      <c r="H8" s="2" t="s">
        <v>13</v>
      </c>
      <c r="J8" s="4" t="s">
        <v>11</v>
      </c>
      <c r="K8" s="75"/>
      <c r="L8" s="4" t="s">
        <v>12</v>
      </c>
      <c r="N8" s="4" t="s">
        <v>11</v>
      </c>
      <c r="O8" s="75"/>
      <c r="P8" s="4" t="s">
        <v>14</v>
      </c>
      <c r="R8" s="2" t="s">
        <v>11</v>
      </c>
      <c r="T8" s="19" t="s">
        <v>156</v>
      </c>
      <c r="V8" s="2" t="s">
        <v>12</v>
      </c>
      <c r="X8" s="2" t="s">
        <v>13</v>
      </c>
      <c r="Z8" s="2" t="s">
        <v>16</v>
      </c>
    </row>
    <row r="9" spans="1:26" ht="28.5" customHeight="1" x14ac:dyDescent="0.2">
      <c r="A9" s="97" t="s">
        <v>54</v>
      </c>
      <c r="B9" s="97"/>
      <c r="D9" s="81">
        <v>577000</v>
      </c>
      <c r="E9" s="82"/>
      <c r="F9" s="83">
        <v>15020002370</v>
      </c>
      <c r="G9" s="82"/>
      <c r="H9" s="83">
        <v>25684877116.799999</v>
      </c>
      <c r="I9" s="82"/>
      <c r="J9" s="84">
        <v>0</v>
      </c>
      <c r="K9" s="82"/>
      <c r="L9" s="83">
        <v>0</v>
      </c>
      <c r="M9" s="82"/>
      <c r="N9" s="84">
        <v>0</v>
      </c>
      <c r="O9" s="82"/>
      <c r="P9" s="83">
        <v>0</v>
      </c>
      <c r="Q9" s="82"/>
      <c r="R9" s="79">
        <v>577000</v>
      </c>
      <c r="S9" s="80"/>
      <c r="T9" s="79">
        <v>51585</v>
      </c>
      <c r="U9" s="82"/>
      <c r="V9" s="83">
        <v>15020002370</v>
      </c>
      <c r="W9" s="82"/>
      <c r="X9" s="83">
        <v>29728827546</v>
      </c>
      <c r="Z9" s="73">
        <f t="shared" ref="Z9" si="0">X9/1127108357811</f>
        <v>2.6376192972020443E-2</v>
      </c>
    </row>
    <row r="10" spans="1:26" ht="24" customHeight="1" thickBot="1" x14ac:dyDescent="0.25">
      <c r="A10" s="92" t="s">
        <v>45</v>
      </c>
      <c r="B10" s="92"/>
      <c r="E10" s="82"/>
      <c r="F10" s="85">
        <v>15020002370</v>
      </c>
      <c r="G10" s="82"/>
      <c r="H10" s="85">
        <v>25684877116.799999</v>
      </c>
      <c r="I10" s="82"/>
      <c r="K10" s="82"/>
      <c r="L10" s="85">
        <v>0</v>
      </c>
      <c r="M10" s="82"/>
      <c r="O10" s="82"/>
      <c r="P10" s="85">
        <v>0</v>
      </c>
      <c r="Q10" s="82"/>
      <c r="S10" s="82"/>
      <c r="U10" s="82"/>
      <c r="V10" s="85">
        <v>15020002370</v>
      </c>
      <c r="W10" s="82"/>
      <c r="X10" s="85">
        <v>29728827546</v>
      </c>
      <c r="Z10" s="74">
        <f>SUM(Z6:Z9)</f>
        <v>2.6376192972020443E-2</v>
      </c>
    </row>
    <row r="11" spans="1:26" ht="13.5" thickTop="1" x14ac:dyDescent="0.2"/>
  </sheetData>
  <mergeCells count="12">
    <mergeCell ref="A1:Z1"/>
    <mergeCell ref="A2:Z2"/>
    <mergeCell ref="A3:Z3"/>
    <mergeCell ref="B5:Z5"/>
    <mergeCell ref="D6:H6"/>
    <mergeCell ref="J6:P6"/>
    <mergeCell ref="R6:Z6"/>
    <mergeCell ref="A10:B10"/>
    <mergeCell ref="J7:L7"/>
    <mergeCell ref="N7:P7"/>
    <mergeCell ref="A8:B8"/>
    <mergeCell ref="A9:B9"/>
  </mergeCells>
  <pageMargins left="0.39" right="0.39" top="0.39" bottom="0.39" header="0" footer="0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L14"/>
  <sheetViews>
    <sheetView rightToLeft="1" view="pageBreakPreview" topLeftCell="A7" zoomScale="80" zoomScaleNormal="100" zoomScaleSheetLayoutView="80" workbookViewId="0">
      <selection activeCell="A15" sqref="A15:XFD19"/>
    </sheetView>
  </sheetViews>
  <sheetFormatPr defaultRowHeight="30" customHeight="1" x14ac:dyDescent="0.2"/>
  <cols>
    <col min="1" max="1" width="5.140625" style="52" customWidth="1"/>
    <col min="2" max="2" width="23" style="52" customWidth="1"/>
    <col min="3" max="3" width="1.28515625" style="52" customWidth="1"/>
    <col min="4" max="4" width="8.7109375" style="52" customWidth="1"/>
    <col min="5" max="5" width="1.28515625" style="52" customWidth="1"/>
    <col min="6" max="6" width="13.5703125" style="52" customWidth="1"/>
    <col min="7" max="7" width="1.28515625" style="52" customWidth="1"/>
    <col min="8" max="8" width="11" style="52" customWidth="1"/>
    <col min="9" max="9" width="1.28515625" style="52" customWidth="1"/>
    <col min="10" max="10" width="10.42578125" style="52" customWidth="1"/>
    <col min="11" max="11" width="1.28515625" style="52" customWidth="1"/>
    <col min="12" max="12" width="7.5703125" style="52" customWidth="1"/>
    <col min="13" max="13" width="1.28515625" style="52" customWidth="1"/>
    <col min="14" max="14" width="7.5703125" style="52" customWidth="1"/>
    <col min="15" max="15" width="1.28515625" style="52" customWidth="1"/>
    <col min="16" max="16" width="9.7109375" style="52" bestFit="1" customWidth="1"/>
    <col min="17" max="17" width="1.28515625" style="52" customWidth="1"/>
    <col min="18" max="18" width="17.7109375" style="52" bestFit="1" customWidth="1"/>
    <col min="19" max="19" width="1.28515625" style="52" customWidth="1"/>
    <col min="20" max="20" width="17.7109375" style="52" bestFit="1" customWidth="1"/>
    <col min="21" max="21" width="1.28515625" style="52" customWidth="1"/>
    <col min="22" max="22" width="6.28515625" style="52" bestFit="1" customWidth="1"/>
    <col min="23" max="23" width="1.28515625" style="52" customWidth="1"/>
    <col min="24" max="24" width="15" style="52" bestFit="1" customWidth="1"/>
    <col min="25" max="25" width="1.28515625" style="52" customWidth="1"/>
    <col min="26" max="26" width="6.28515625" style="52" bestFit="1" customWidth="1"/>
    <col min="27" max="27" width="1.28515625" style="52" customWidth="1"/>
    <col min="28" max="28" width="12" style="52" bestFit="1" customWidth="1"/>
    <col min="29" max="29" width="1.28515625" style="52" customWidth="1"/>
    <col min="30" max="30" width="9.7109375" style="52" bestFit="1" customWidth="1"/>
    <col min="31" max="31" width="1.28515625" style="52" customWidth="1"/>
    <col min="32" max="32" width="11.5703125" style="52" customWidth="1"/>
    <col min="33" max="33" width="1.28515625" style="52" customWidth="1"/>
    <col min="34" max="34" width="17.7109375" style="52" bestFit="1" customWidth="1"/>
    <col min="35" max="35" width="1.28515625" style="52" customWidth="1"/>
    <col min="36" max="36" width="18.85546875" style="52" bestFit="1" customWidth="1"/>
    <col min="37" max="37" width="1.28515625" style="52" customWidth="1"/>
    <col min="38" max="38" width="22" style="52" bestFit="1" customWidth="1"/>
    <col min="39" max="39" width="0.28515625" style="52" customWidth="1"/>
    <col min="40" max="16384" width="9.140625" style="52"/>
  </cols>
  <sheetData>
    <row r="1" spans="1:38" ht="30" customHeight="1" x14ac:dyDescent="0.2">
      <c r="A1" s="89" t="s">
        <v>169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</row>
    <row r="2" spans="1:38" ht="30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</row>
    <row r="3" spans="1:38" ht="30" customHeight="1" x14ac:dyDescent="0.2">
      <c r="A3" s="89" t="s">
        <v>166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5" spans="1:38" ht="30" customHeight="1" x14ac:dyDescent="0.2">
      <c r="A5" s="1" t="s">
        <v>55</v>
      </c>
      <c r="B5" s="96" t="s">
        <v>56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</row>
    <row r="6" spans="1:38" ht="30" customHeight="1" x14ac:dyDescent="0.2">
      <c r="A6" s="105" t="s">
        <v>57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 t="s">
        <v>165</v>
      </c>
      <c r="Q6" s="105"/>
      <c r="R6" s="105"/>
      <c r="S6" s="105"/>
      <c r="T6" s="105"/>
      <c r="U6" s="53"/>
      <c r="V6" s="105" t="s">
        <v>7</v>
      </c>
      <c r="W6" s="105"/>
      <c r="X6" s="105"/>
      <c r="Y6" s="105"/>
      <c r="Z6" s="105"/>
      <c r="AA6" s="105"/>
      <c r="AB6" s="105"/>
      <c r="AC6" s="53"/>
      <c r="AD6" s="105" t="s">
        <v>167</v>
      </c>
      <c r="AE6" s="105"/>
      <c r="AF6" s="105"/>
      <c r="AG6" s="105"/>
      <c r="AH6" s="105"/>
      <c r="AI6" s="105"/>
      <c r="AJ6" s="105"/>
      <c r="AK6" s="105"/>
      <c r="AL6" s="105"/>
    </row>
    <row r="7" spans="1:38" ht="30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5"/>
      <c r="V7" s="102" t="s">
        <v>8</v>
      </c>
      <c r="W7" s="102"/>
      <c r="X7" s="102"/>
      <c r="Y7" s="54"/>
      <c r="Z7" s="102" t="s">
        <v>9</v>
      </c>
      <c r="AA7" s="102"/>
      <c r="AB7" s="102"/>
      <c r="AC7" s="55"/>
      <c r="AD7" s="54"/>
      <c r="AE7" s="54"/>
      <c r="AF7" s="54"/>
      <c r="AG7" s="54"/>
      <c r="AH7" s="54"/>
      <c r="AI7" s="54"/>
      <c r="AJ7" s="54"/>
      <c r="AK7" s="54"/>
      <c r="AL7" s="54"/>
    </row>
    <row r="8" spans="1:38" s="58" customFormat="1" ht="96" x14ac:dyDescent="0.2">
      <c r="A8" s="103" t="s">
        <v>58</v>
      </c>
      <c r="B8" s="103"/>
      <c r="C8" s="56"/>
      <c r="D8" s="50" t="s">
        <v>59</v>
      </c>
      <c r="E8" s="56"/>
      <c r="F8" s="50" t="s">
        <v>60</v>
      </c>
      <c r="G8" s="56"/>
      <c r="H8" s="50" t="s">
        <v>61</v>
      </c>
      <c r="I8" s="56"/>
      <c r="J8" s="50" t="s">
        <v>62</v>
      </c>
      <c r="K8" s="56"/>
      <c r="L8" s="50" t="s">
        <v>63</v>
      </c>
      <c r="M8" s="56"/>
      <c r="N8" s="50" t="s">
        <v>47</v>
      </c>
      <c r="O8" s="56"/>
      <c r="P8" s="50" t="s">
        <v>11</v>
      </c>
      <c r="Q8" s="56"/>
      <c r="R8" s="50" t="s">
        <v>12</v>
      </c>
      <c r="S8" s="56"/>
      <c r="T8" s="50" t="s">
        <v>13</v>
      </c>
      <c r="U8" s="56"/>
      <c r="V8" s="51" t="s">
        <v>11</v>
      </c>
      <c r="W8" s="57"/>
      <c r="X8" s="51" t="s">
        <v>12</v>
      </c>
      <c r="Y8" s="56"/>
      <c r="Z8" s="51" t="s">
        <v>11</v>
      </c>
      <c r="AA8" s="57"/>
      <c r="AB8" s="51" t="s">
        <v>14</v>
      </c>
      <c r="AC8" s="56"/>
      <c r="AD8" s="50" t="s">
        <v>11</v>
      </c>
      <c r="AE8" s="56"/>
      <c r="AF8" s="50" t="s">
        <v>15</v>
      </c>
      <c r="AG8" s="56"/>
      <c r="AH8" s="50" t="s">
        <v>12</v>
      </c>
      <c r="AI8" s="56"/>
      <c r="AJ8" s="50" t="s">
        <v>13</v>
      </c>
      <c r="AK8" s="56"/>
      <c r="AL8" s="50" t="s">
        <v>16</v>
      </c>
    </row>
    <row r="9" spans="1:38" ht="50.1" customHeight="1" x14ac:dyDescent="0.2">
      <c r="A9" s="104" t="s">
        <v>64</v>
      </c>
      <c r="B9" s="104"/>
      <c r="C9" s="53"/>
      <c r="D9" s="68" t="s">
        <v>65</v>
      </c>
      <c r="E9" s="69"/>
      <c r="F9" s="68" t="s">
        <v>65</v>
      </c>
      <c r="G9" s="53"/>
      <c r="H9" s="59" t="s">
        <v>66</v>
      </c>
      <c r="I9" s="53"/>
      <c r="J9" s="59" t="s">
        <v>67</v>
      </c>
      <c r="K9" s="53"/>
      <c r="L9" s="60">
        <v>19</v>
      </c>
      <c r="M9" s="53"/>
      <c r="N9" s="60">
        <v>19</v>
      </c>
      <c r="O9" s="53"/>
      <c r="P9" s="86">
        <v>460000</v>
      </c>
      <c r="Q9" s="86"/>
      <c r="R9" s="86">
        <v>460066875000</v>
      </c>
      <c r="S9" s="86"/>
      <c r="T9" s="86">
        <v>413774887500</v>
      </c>
      <c r="U9" s="86"/>
      <c r="V9" s="86">
        <v>0</v>
      </c>
      <c r="W9" s="86"/>
      <c r="X9" s="86">
        <v>0</v>
      </c>
      <c r="Y9" s="86"/>
      <c r="Z9" s="86">
        <v>0</v>
      </c>
      <c r="AA9" s="86"/>
      <c r="AB9" s="86">
        <v>0</v>
      </c>
      <c r="AC9" s="86"/>
      <c r="AD9" s="86">
        <v>460000</v>
      </c>
      <c r="AE9" s="86"/>
      <c r="AF9" s="86">
        <v>1000000</v>
      </c>
      <c r="AG9" s="86"/>
      <c r="AH9" s="86">
        <v>460066875000</v>
      </c>
      <c r="AI9" s="86"/>
      <c r="AJ9" s="86">
        <v>459749875000</v>
      </c>
      <c r="AK9" s="53"/>
      <c r="AL9" s="72">
        <f>AJ9/1127108357811</f>
        <v>0.40790210791524756</v>
      </c>
    </row>
    <row r="10" spans="1:38" ht="50.1" customHeight="1" x14ac:dyDescent="0.2">
      <c r="A10" s="100" t="s">
        <v>70</v>
      </c>
      <c r="B10" s="100"/>
      <c r="C10" s="53"/>
      <c r="D10" s="70" t="s">
        <v>65</v>
      </c>
      <c r="E10" s="69"/>
      <c r="F10" s="70" t="s">
        <v>65</v>
      </c>
      <c r="G10" s="53"/>
      <c r="H10" s="62" t="s">
        <v>71</v>
      </c>
      <c r="I10" s="53"/>
      <c r="J10" s="62" t="s">
        <v>72</v>
      </c>
      <c r="K10" s="53"/>
      <c r="L10" s="63">
        <v>19</v>
      </c>
      <c r="M10" s="53"/>
      <c r="N10" s="63">
        <v>19</v>
      </c>
      <c r="O10" s="53"/>
      <c r="P10" s="86">
        <v>175000</v>
      </c>
      <c r="Q10" s="86"/>
      <c r="R10" s="86">
        <v>175029218750</v>
      </c>
      <c r="S10" s="86"/>
      <c r="T10" s="86">
        <v>157414359375</v>
      </c>
      <c r="U10" s="86"/>
      <c r="V10" s="86">
        <v>0</v>
      </c>
      <c r="W10" s="86"/>
      <c r="X10" s="86">
        <v>0</v>
      </c>
      <c r="Y10" s="86"/>
      <c r="Z10" s="86">
        <v>0</v>
      </c>
      <c r="AA10" s="86"/>
      <c r="AB10" s="86">
        <v>0</v>
      </c>
      <c r="AC10" s="86"/>
      <c r="AD10" s="86">
        <v>175000</v>
      </c>
      <c r="AE10" s="86"/>
      <c r="AF10" s="86">
        <v>1000000</v>
      </c>
      <c r="AG10" s="86"/>
      <c r="AH10" s="86">
        <v>175029218750</v>
      </c>
      <c r="AI10" s="86"/>
      <c r="AJ10" s="86">
        <v>174904843750</v>
      </c>
      <c r="AK10" s="53"/>
      <c r="AL10" s="73">
        <f t="shared" ref="AL10:AL12" si="0">AJ10/1127108357811</f>
        <v>0.15518014975036593</v>
      </c>
    </row>
    <row r="11" spans="1:38" ht="50.1" customHeight="1" x14ac:dyDescent="0.2">
      <c r="A11" s="100" t="s">
        <v>73</v>
      </c>
      <c r="B11" s="100"/>
      <c r="C11" s="53"/>
      <c r="D11" s="70" t="s">
        <v>65</v>
      </c>
      <c r="E11" s="69"/>
      <c r="F11" s="70" t="s">
        <v>65</v>
      </c>
      <c r="G11" s="53"/>
      <c r="H11" s="62" t="s">
        <v>74</v>
      </c>
      <c r="I11" s="53"/>
      <c r="J11" s="62" t="s">
        <v>75</v>
      </c>
      <c r="K11" s="53"/>
      <c r="L11" s="63">
        <v>19</v>
      </c>
      <c r="M11" s="53"/>
      <c r="N11" s="63">
        <v>19</v>
      </c>
      <c r="O11" s="53"/>
      <c r="P11" s="86">
        <v>185000</v>
      </c>
      <c r="Q11" s="86"/>
      <c r="R11" s="86">
        <v>185031031250</v>
      </c>
      <c r="S11" s="86"/>
      <c r="T11" s="86">
        <v>166409465625</v>
      </c>
      <c r="U11" s="86"/>
      <c r="V11" s="86">
        <v>0</v>
      </c>
      <c r="W11" s="86"/>
      <c r="X11" s="86">
        <v>0</v>
      </c>
      <c r="Y11" s="86"/>
      <c r="Z11" s="86">
        <v>0</v>
      </c>
      <c r="AA11" s="86"/>
      <c r="AB11" s="86">
        <v>0</v>
      </c>
      <c r="AC11" s="86"/>
      <c r="AD11" s="86">
        <v>185000</v>
      </c>
      <c r="AE11" s="86"/>
      <c r="AF11" s="86">
        <v>1000000</v>
      </c>
      <c r="AG11" s="86"/>
      <c r="AH11" s="86">
        <v>185031031250</v>
      </c>
      <c r="AI11" s="86"/>
      <c r="AJ11" s="86">
        <v>184899406250</v>
      </c>
      <c r="AK11" s="53"/>
      <c r="AL11" s="73">
        <f t="shared" si="0"/>
        <v>0.16404758687895826</v>
      </c>
    </row>
    <row r="12" spans="1:38" ht="50.1" customHeight="1" x14ac:dyDescent="0.2">
      <c r="A12" s="101" t="s">
        <v>76</v>
      </c>
      <c r="B12" s="101"/>
      <c r="C12" s="53"/>
      <c r="D12" s="71" t="s">
        <v>65</v>
      </c>
      <c r="E12" s="71"/>
      <c r="F12" s="71" t="s">
        <v>65</v>
      </c>
      <c r="G12" s="64"/>
      <c r="H12" s="64" t="s">
        <v>77</v>
      </c>
      <c r="I12" s="64"/>
      <c r="J12" s="64" t="s">
        <v>78</v>
      </c>
      <c r="K12" s="64"/>
      <c r="L12" s="63">
        <v>18</v>
      </c>
      <c r="M12" s="53"/>
      <c r="N12" s="63">
        <v>18</v>
      </c>
      <c r="O12" s="64"/>
      <c r="P12" s="86">
        <v>100000</v>
      </c>
      <c r="Q12" s="86"/>
      <c r="R12" s="86">
        <v>100015625000</v>
      </c>
      <c r="S12" s="86"/>
      <c r="T12" s="86">
        <v>89951062500</v>
      </c>
      <c r="U12" s="86"/>
      <c r="V12" s="86">
        <v>0</v>
      </c>
      <c r="W12" s="86"/>
      <c r="X12" s="86">
        <v>0</v>
      </c>
      <c r="Y12" s="86"/>
      <c r="Z12" s="86">
        <v>0</v>
      </c>
      <c r="AA12" s="86"/>
      <c r="AB12" s="86">
        <v>0</v>
      </c>
      <c r="AC12" s="86"/>
      <c r="AD12" s="86">
        <v>100000</v>
      </c>
      <c r="AE12" s="86"/>
      <c r="AF12" s="86">
        <v>1000000</v>
      </c>
      <c r="AG12" s="86"/>
      <c r="AH12" s="86">
        <v>100015625000</v>
      </c>
      <c r="AI12" s="86"/>
      <c r="AJ12" s="86">
        <v>99945625000</v>
      </c>
      <c r="AK12" s="53"/>
      <c r="AL12" s="73">
        <f t="shared" si="0"/>
        <v>8.8674371285923384E-2</v>
      </c>
    </row>
    <row r="13" spans="1:38" ht="30" customHeight="1" thickBot="1" x14ac:dyDescent="0.25">
      <c r="A13" s="99" t="s">
        <v>45</v>
      </c>
      <c r="B13" s="99"/>
      <c r="C13" s="53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53"/>
      <c r="R13" s="87">
        <v>920142750000</v>
      </c>
      <c r="S13" s="86"/>
      <c r="T13" s="87">
        <v>827549775000</v>
      </c>
      <c r="U13" s="86"/>
      <c r="V13" s="86"/>
      <c r="W13" s="86"/>
      <c r="X13" s="87">
        <v>0</v>
      </c>
      <c r="Y13" s="86"/>
      <c r="Z13" s="86"/>
      <c r="AA13" s="86"/>
      <c r="AB13" s="87">
        <v>0</v>
      </c>
      <c r="AC13" s="86"/>
      <c r="AD13" s="86"/>
      <c r="AE13" s="86"/>
      <c r="AF13" s="86"/>
      <c r="AG13" s="86"/>
      <c r="AH13" s="87">
        <v>920142750000</v>
      </c>
      <c r="AI13" s="86"/>
      <c r="AJ13" s="87">
        <v>919499750000</v>
      </c>
      <c r="AK13" s="53"/>
      <c r="AL13" s="74">
        <f>SUM(AL9:AL12)</f>
        <v>0.81580421583049512</v>
      </c>
    </row>
    <row r="14" spans="1:38" ht="30" customHeight="1" thickTop="1" x14ac:dyDescent="0.2"/>
  </sheetData>
  <mergeCells count="16">
    <mergeCell ref="A1:AL1"/>
    <mergeCell ref="A2:AL2"/>
    <mergeCell ref="A3:AL3"/>
    <mergeCell ref="B5:AL5"/>
    <mergeCell ref="A6:O6"/>
    <mergeCell ref="P6:T6"/>
    <mergeCell ref="V6:AB6"/>
    <mergeCell ref="AD6:AL6"/>
    <mergeCell ref="A13:B13"/>
    <mergeCell ref="A11:B11"/>
    <mergeCell ref="A12:B12"/>
    <mergeCell ref="V7:X7"/>
    <mergeCell ref="Z7:AB7"/>
    <mergeCell ref="A8:B8"/>
    <mergeCell ref="A9:B9"/>
    <mergeCell ref="A10:B10"/>
  </mergeCells>
  <pageMargins left="0" right="0" top="0.39" bottom="0.39" header="0" footer="0"/>
  <pageSetup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  <pageSetUpPr fitToPage="1"/>
  </sheetPr>
  <dimension ref="A1:M14"/>
  <sheetViews>
    <sheetView rightToLeft="1" view="pageBreakPreview" zoomScaleNormal="100" zoomScaleSheetLayoutView="100" workbookViewId="0">
      <selection activeCell="K19" sqref="K19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21.7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1.75" customHeight="1" x14ac:dyDescent="0.2">
      <c r="A3" s="89" t="s">
        <v>166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3" ht="14.45" customHeight="1" x14ac:dyDescent="0.2">
      <c r="A4" s="96" t="s">
        <v>153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 ht="14.45" customHeight="1" x14ac:dyDescent="0.2">
      <c r="A5" s="96" t="s">
        <v>81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 ht="14.45" customHeight="1" x14ac:dyDescent="0.2"/>
    <row r="7" spans="1:13" ht="14.45" customHeight="1" x14ac:dyDescent="0.2">
      <c r="C7" s="93" t="s">
        <v>165</v>
      </c>
      <c r="D7" s="93"/>
      <c r="E7" s="93"/>
      <c r="F7" s="93"/>
      <c r="G7" s="93"/>
      <c r="H7" s="93"/>
      <c r="I7" s="93"/>
      <c r="J7" s="93"/>
      <c r="K7" s="93"/>
      <c r="L7" s="93"/>
      <c r="M7" s="93"/>
    </row>
    <row r="8" spans="1:13" ht="14.45" customHeight="1" x14ac:dyDescent="0.2">
      <c r="A8" s="2" t="s">
        <v>82</v>
      </c>
      <c r="C8" s="4" t="s">
        <v>11</v>
      </c>
      <c r="D8" s="3"/>
      <c r="E8" s="4" t="s">
        <v>83</v>
      </c>
      <c r="F8" s="3"/>
      <c r="G8" s="4" t="s">
        <v>84</v>
      </c>
      <c r="H8" s="3"/>
      <c r="I8" s="4" t="s">
        <v>85</v>
      </c>
      <c r="J8" s="3"/>
      <c r="K8" s="4" t="s">
        <v>86</v>
      </c>
      <c r="L8" s="3"/>
      <c r="M8" s="37" t="s">
        <v>87</v>
      </c>
    </row>
    <row r="9" spans="1:13" ht="21.75" customHeight="1" x14ac:dyDescent="0.2">
      <c r="A9" s="5" t="s">
        <v>70</v>
      </c>
      <c r="C9" s="6">
        <v>175000</v>
      </c>
      <c r="E9" s="6">
        <v>1000000</v>
      </c>
      <c r="G9" s="6">
        <v>900000</v>
      </c>
      <c r="I9" s="35">
        <v>-0.1</v>
      </c>
      <c r="K9" s="6">
        <v>0</v>
      </c>
      <c r="M9" s="38" t="s">
        <v>163</v>
      </c>
    </row>
    <row r="10" spans="1:13" ht="21.75" customHeight="1" x14ac:dyDescent="0.2">
      <c r="A10" s="8" t="s">
        <v>73</v>
      </c>
      <c r="C10" s="9">
        <v>185000</v>
      </c>
      <c r="E10" s="9">
        <v>1000000</v>
      </c>
      <c r="G10" s="9">
        <v>900000</v>
      </c>
      <c r="I10" s="36">
        <v>-0.1</v>
      </c>
      <c r="K10" s="9">
        <v>0</v>
      </c>
      <c r="M10" s="8" t="s">
        <v>163</v>
      </c>
    </row>
    <row r="11" spans="1:13" ht="21.75" customHeight="1" x14ac:dyDescent="0.2">
      <c r="A11" s="8" t="s">
        <v>64</v>
      </c>
      <c r="C11" s="9">
        <v>460000</v>
      </c>
      <c r="E11" s="9">
        <v>1000000</v>
      </c>
      <c r="G11" s="9">
        <v>900000</v>
      </c>
      <c r="I11" s="36">
        <v>-0.1</v>
      </c>
      <c r="K11" s="9">
        <v>0</v>
      </c>
      <c r="M11" s="8" t="s">
        <v>163</v>
      </c>
    </row>
    <row r="12" spans="1:13" ht="21.75" customHeight="1" x14ac:dyDescent="0.2">
      <c r="A12" s="11" t="s">
        <v>76</v>
      </c>
      <c r="C12" s="12">
        <v>100000</v>
      </c>
      <c r="E12" s="9">
        <v>1000000</v>
      </c>
      <c r="G12" s="9">
        <v>900000</v>
      </c>
      <c r="I12" s="36">
        <v>-0.1</v>
      </c>
      <c r="K12" s="12">
        <v>0</v>
      </c>
      <c r="M12" s="8" t="s">
        <v>163</v>
      </c>
    </row>
    <row r="13" spans="1:13" ht="21.75" customHeight="1" thickBot="1" x14ac:dyDescent="0.25">
      <c r="A13" s="33" t="s">
        <v>45</v>
      </c>
      <c r="B13" s="34"/>
      <c r="C13" s="14">
        <v>920000</v>
      </c>
      <c r="D13" s="34"/>
      <c r="E13" s="39"/>
      <c r="F13" s="34"/>
      <c r="G13" s="39"/>
      <c r="H13" s="34"/>
      <c r="I13" s="39"/>
      <c r="J13" s="34"/>
      <c r="K13" s="14">
        <v>0</v>
      </c>
      <c r="L13" s="34"/>
      <c r="M13" s="39"/>
    </row>
    <row r="14" spans="1:13" ht="13.5" thickTop="1" x14ac:dyDescent="0.2"/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C81A7-35C1-4A3B-856C-A7AC14CE261F}">
  <sheetPr codeName="Sheet22">
    <pageSetUpPr fitToPage="1"/>
  </sheetPr>
  <dimension ref="A1:L19"/>
  <sheetViews>
    <sheetView rightToLeft="1" view="pageBreakPreview" topLeftCell="A7" zoomScaleNormal="100" zoomScaleSheetLayoutView="100" workbookViewId="0">
      <selection activeCell="J20" sqref="J20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7.5703125" bestFit="1" customWidth="1"/>
    <col min="5" max="5" width="1.28515625" customWidth="1"/>
    <col min="6" max="6" width="17.710937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8.42578125" bestFit="1" customWidth="1"/>
    <col min="13" max="13" width="0.28515625" customWidth="1"/>
  </cols>
  <sheetData>
    <row r="1" spans="1:12" ht="29.1" customHeight="1" x14ac:dyDescent="0.2">
      <c r="A1" s="89" t="s">
        <v>169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1.7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21.75" customHeight="1" x14ac:dyDescent="0.2">
      <c r="A3" s="89" t="s">
        <v>166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14.45" customHeight="1" x14ac:dyDescent="0.2"/>
    <row r="5" spans="1:12" ht="14.45" customHeight="1" x14ac:dyDescent="0.2">
      <c r="A5" s="1">
        <f>-3-1</f>
        <v>-4</v>
      </c>
      <c r="B5" s="96" t="s">
        <v>88</v>
      </c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 ht="14.45" customHeight="1" x14ac:dyDescent="0.2">
      <c r="D6" s="19" t="s">
        <v>165</v>
      </c>
      <c r="F6" s="98" t="s">
        <v>7</v>
      </c>
      <c r="G6" s="98"/>
      <c r="H6" s="98"/>
      <c r="J6" s="19" t="s">
        <v>167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98" t="s">
        <v>89</v>
      </c>
      <c r="B8" s="98"/>
      <c r="D8" s="19" t="s">
        <v>90</v>
      </c>
      <c r="F8" s="19" t="s">
        <v>91</v>
      </c>
      <c r="H8" s="19" t="s">
        <v>92</v>
      </c>
      <c r="J8" s="19" t="s">
        <v>90</v>
      </c>
      <c r="L8" s="19" t="s">
        <v>16</v>
      </c>
    </row>
    <row r="9" spans="1:12" ht="21.75" customHeight="1" x14ac:dyDescent="0.2">
      <c r="A9" s="9" t="s">
        <v>144</v>
      </c>
      <c r="B9" s="9"/>
      <c r="D9" s="9">
        <v>154218252308</v>
      </c>
      <c r="E9" s="9">
        <v>0</v>
      </c>
      <c r="F9" s="9">
        <v>2896576681</v>
      </c>
      <c r="G9" s="9">
        <v>0</v>
      </c>
      <c r="H9" s="9">
        <v>131658759247</v>
      </c>
      <c r="I9" s="9">
        <v>0</v>
      </c>
      <c r="J9" s="9">
        <v>25456069742</v>
      </c>
      <c r="K9" s="9">
        <v>0</v>
      </c>
      <c r="L9" s="72">
        <f>J9/1127108357811</f>
        <v>2.2585290549561002E-2</v>
      </c>
    </row>
    <row r="10" spans="1:12" ht="21.75" customHeight="1" x14ac:dyDescent="0.2">
      <c r="A10" s="31" t="s">
        <v>145</v>
      </c>
      <c r="B10" s="31"/>
      <c r="D10" s="31">
        <v>20031956726</v>
      </c>
      <c r="E10" s="31">
        <v>0</v>
      </c>
      <c r="F10" s="31">
        <v>11311615460</v>
      </c>
      <c r="G10" s="31">
        <v>0</v>
      </c>
      <c r="H10" s="31">
        <v>31000375000</v>
      </c>
      <c r="I10" s="31">
        <v>0</v>
      </c>
      <c r="J10" s="31">
        <v>343197186</v>
      </c>
      <c r="K10" s="9">
        <v>0</v>
      </c>
      <c r="L10" s="73">
        <f t="shared" ref="L10:L17" si="0">J10/1127108357811</f>
        <v>3.044935153054284E-4</v>
      </c>
    </row>
    <row r="11" spans="1:12" ht="21.75" customHeight="1" x14ac:dyDescent="0.2">
      <c r="A11" s="9" t="s">
        <v>146</v>
      </c>
      <c r="B11" s="9"/>
      <c r="D11" s="9">
        <v>87778666</v>
      </c>
      <c r="E11" s="9">
        <v>0</v>
      </c>
      <c r="F11" s="9">
        <v>4447922201</v>
      </c>
      <c r="G11" s="9">
        <v>0</v>
      </c>
      <c r="H11" s="9">
        <v>4400376200</v>
      </c>
      <c r="I11" s="9">
        <v>0</v>
      </c>
      <c r="J11" s="9">
        <v>135324667</v>
      </c>
      <c r="K11" s="9">
        <v>0</v>
      </c>
      <c r="L11" s="73">
        <f t="shared" si="0"/>
        <v>1.2006358222985693E-4</v>
      </c>
    </row>
    <row r="12" spans="1:12" ht="21.75" customHeight="1" x14ac:dyDescent="0.2">
      <c r="A12" s="9" t="s">
        <v>147</v>
      </c>
      <c r="B12" s="9"/>
      <c r="D12" s="9">
        <v>3266554</v>
      </c>
      <c r="F12" s="9">
        <v>13369</v>
      </c>
      <c r="H12" s="9">
        <v>0</v>
      </c>
      <c r="J12" s="9">
        <v>3279923</v>
      </c>
      <c r="L12" s="73">
        <f t="shared" si="0"/>
        <v>2.9100334295897362E-6</v>
      </c>
    </row>
    <row r="13" spans="1:12" ht="21.75" customHeight="1" x14ac:dyDescent="0.2">
      <c r="A13" s="9" t="s">
        <v>148</v>
      </c>
      <c r="B13" s="9"/>
      <c r="D13" s="9">
        <v>9763054</v>
      </c>
      <c r="E13" s="9">
        <v>0</v>
      </c>
      <c r="F13" s="9">
        <v>39958</v>
      </c>
      <c r="G13" s="9">
        <v>0</v>
      </c>
      <c r="H13" s="9">
        <v>0</v>
      </c>
      <c r="I13" s="9">
        <v>0</v>
      </c>
      <c r="J13" s="9">
        <v>9803012</v>
      </c>
      <c r="K13" s="9">
        <v>0</v>
      </c>
      <c r="L13" s="73">
        <f t="shared" si="0"/>
        <v>8.6974885174649956E-6</v>
      </c>
    </row>
    <row r="14" spans="1:12" ht="21.75" customHeight="1" x14ac:dyDescent="0.2">
      <c r="A14" s="9" t="s">
        <v>149</v>
      </c>
      <c r="B14" s="9"/>
      <c r="D14" s="9">
        <v>269134</v>
      </c>
      <c r="F14" s="9">
        <v>0</v>
      </c>
      <c r="H14" s="31">
        <v>0</v>
      </c>
      <c r="J14" s="9">
        <v>269134</v>
      </c>
      <c r="L14" s="73">
        <f t="shared" si="0"/>
        <v>2.3878272052094029E-7</v>
      </c>
    </row>
    <row r="15" spans="1:12" ht="21.75" customHeight="1" x14ac:dyDescent="0.2">
      <c r="A15" s="9" t="s">
        <v>150</v>
      </c>
      <c r="B15" s="9"/>
      <c r="D15" s="9">
        <v>614553731</v>
      </c>
      <c r="E15" s="42"/>
      <c r="F15" s="9">
        <v>131984663783</v>
      </c>
      <c r="G15" s="42"/>
      <c r="H15" s="9">
        <v>131311864780</v>
      </c>
      <c r="I15" s="42"/>
      <c r="J15" s="9">
        <v>1287352734</v>
      </c>
      <c r="K15" s="42"/>
      <c r="L15" s="73">
        <f t="shared" si="0"/>
        <v>1.142172999675219E-3</v>
      </c>
    </row>
    <row r="16" spans="1:12" ht="21.75" customHeight="1" x14ac:dyDescent="0.2">
      <c r="A16" s="9" t="s">
        <v>162</v>
      </c>
      <c r="B16" s="9"/>
      <c r="D16" s="9">
        <v>47493833694</v>
      </c>
      <c r="F16" s="9">
        <v>1212926787</v>
      </c>
      <c r="H16" s="9">
        <v>1500325000</v>
      </c>
      <c r="J16" s="9">
        <v>47206435481</v>
      </c>
      <c r="L16" s="73">
        <f t="shared" si="0"/>
        <v>4.1882783632872185E-2</v>
      </c>
    </row>
    <row r="17" spans="1:12" ht="21.75" customHeight="1" x14ac:dyDescent="0.2">
      <c r="A17" s="9" t="s">
        <v>168</v>
      </c>
      <c r="B17" s="9"/>
      <c r="D17" s="9">
        <v>0</v>
      </c>
      <c r="F17" s="9">
        <v>39500500000</v>
      </c>
      <c r="H17" s="9">
        <v>0</v>
      </c>
      <c r="J17" s="9">
        <v>39500500000</v>
      </c>
      <c r="L17" s="73">
        <f t="shared" si="0"/>
        <v>3.5045876224993507E-2</v>
      </c>
    </row>
    <row r="18" spans="1:12" ht="21.75" customHeight="1" thickBot="1" x14ac:dyDescent="0.25">
      <c r="A18" s="106" t="s">
        <v>45</v>
      </c>
      <c r="B18" s="106"/>
      <c r="D18" s="14">
        <f>SUM(D9:D17)</f>
        <v>222459673867</v>
      </c>
      <c r="F18" s="14">
        <f>SUM(F9:F17)</f>
        <v>191354258239</v>
      </c>
      <c r="H18" s="14">
        <f>SUM(H9:H17)</f>
        <v>299871700227</v>
      </c>
      <c r="J18" s="14">
        <f>SUM(J9:J17)</f>
        <v>113942231879</v>
      </c>
      <c r="L18" s="74">
        <f>SUM(L9:L17)</f>
        <v>0.10109252680930478</v>
      </c>
    </row>
    <row r="19" spans="1:12" ht="13.5" thickTop="1" x14ac:dyDescent="0.2"/>
  </sheetData>
  <mergeCells count="7">
    <mergeCell ref="A18:B18"/>
    <mergeCell ref="A1:L1"/>
    <mergeCell ref="A2:L2"/>
    <mergeCell ref="A3:L3"/>
    <mergeCell ref="B5:L5"/>
    <mergeCell ref="F6:H6"/>
    <mergeCell ref="A8:B8"/>
  </mergeCells>
  <pageMargins left="0.39" right="0.39" top="0.39" bottom="0.39" header="0" footer="0"/>
  <pageSetup scale="9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J14"/>
  <sheetViews>
    <sheetView rightToLeft="1" view="pageBreakPreview" zoomScale="130" zoomScaleNormal="100" zoomScaleSheetLayoutView="130" workbookViewId="0">
      <selection activeCell="H8" sqref="H8:H9"/>
    </sheetView>
  </sheetViews>
  <sheetFormatPr defaultRowHeight="12.75" x14ac:dyDescent="0.2"/>
  <cols>
    <col min="1" max="1" width="2.5703125" style="52" customWidth="1"/>
    <col min="2" max="2" width="49" style="52" customWidth="1"/>
    <col min="3" max="3" width="1.28515625" style="52" customWidth="1"/>
    <col min="4" max="4" width="11.7109375" style="52" customWidth="1"/>
    <col min="5" max="5" width="1.28515625" style="52" customWidth="1"/>
    <col min="6" max="6" width="22" style="52" customWidth="1"/>
    <col min="7" max="7" width="1.28515625" style="52" customWidth="1"/>
    <col min="8" max="8" width="15.5703125" style="52" customWidth="1"/>
    <col min="9" max="9" width="1.28515625" style="52" customWidth="1"/>
    <col min="10" max="10" width="19.42578125" style="52" customWidth="1"/>
    <col min="11" max="11" width="0.28515625" style="52" customWidth="1"/>
    <col min="12" max="16384" width="9.140625" style="52"/>
  </cols>
  <sheetData>
    <row r="1" spans="1:10" ht="29.1" customHeight="1" x14ac:dyDescent="0.2">
      <c r="A1" s="89" t="s">
        <v>169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1.75" customHeight="1" x14ac:dyDescent="0.2">
      <c r="A2" s="89" t="s">
        <v>93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21.75" customHeight="1" x14ac:dyDescent="0.2">
      <c r="A3" s="89" t="s">
        <v>166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4.45" customHeight="1" x14ac:dyDescent="0.2"/>
    <row r="5" spans="1:10" ht="29.1" customHeight="1" x14ac:dyDescent="0.2">
      <c r="A5" s="1" t="s">
        <v>94</v>
      </c>
      <c r="B5" s="96" t="s">
        <v>95</v>
      </c>
      <c r="C5" s="96"/>
      <c r="D5" s="96"/>
      <c r="E5" s="96"/>
      <c r="F5" s="96"/>
      <c r="G5" s="96"/>
      <c r="H5" s="96"/>
      <c r="I5" s="96"/>
      <c r="J5" s="96"/>
    </row>
    <row r="6" spans="1:10" ht="14.45" customHeight="1" x14ac:dyDescent="0.2"/>
    <row r="7" spans="1:10" ht="14.45" customHeight="1" x14ac:dyDescent="0.2">
      <c r="A7" s="93" t="s">
        <v>96</v>
      </c>
      <c r="B7" s="93"/>
      <c r="D7" s="2" t="s">
        <v>97</v>
      </c>
      <c r="F7" s="2" t="s">
        <v>90</v>
      </c>
      <c r="H7" s="2" t="s">
        <v>98</v>
      </c>
      <c r="J7" s="26" t="s">
        <v>99</v>
      </c>
    </row>
    <row r="8" spans="1:10" ht="21.75" customHeight="1" x14ac:dyDescent="0.2">
      <c r="A8" s="104" t="s">
        <v>100</v>
      </c>
      <c r="B8" s="104"/>
      <c r="D8" s="59" t="s">
        <v>101</v>
      </c>
      <c r="F8" s="61">
        <f>'درآمد سرمایه گذاری در سهام'!U37</f>
        <v>1524899255</v>
      </c>
      <c r="H8" s="72">
        <f>F8/318175904933</f>
        <v>4.792629584320994E-3</v>
      </c>
      <c r="J8" s="72">
        <f>F8/1127108357811</f>
        <v>1.3529304830651463E-3</v>
      </c>
    </row>
    <row r="9" spans="1:10" ht="21.75" customHeight="1" x14ac:dyDescent="0.2">
      <c r="A9" s="100" t="s">
        <v>102</v>
      </c>
      <c r="B9" s="100"/>
      <c r="D9" s="62" t="s">
        <v>103</v>
      </c>
      <c r="F9" s="64">
        <f>'درآمد سرمایه گذاری در صندوق'!U10</f>
        <v>679749578</v>
      </c>
      <c r="H9" s="73">
        <f t="shared" ref="H9:H12" si="0">F9/318175904933</f>
        <v>2.1363955204060422E-3</v>
      </c>
      <c r="J9" s="73">
        <f t="shared" ref="J9:J12" si="1">F9/1127108357811</f>
        <v>6.030915956653604E-4</v>
      </c>
    </row>
    <row r="10" spans="1:10" ht="21.75" customHeight="1" x14ac:dyDescent="0.2">
      <c r="A10" s="100" t="s">
        <v>104</v>
      </c>
      <c r="B10" s="100"/>
      <c r="D10" s="62" t="s">
        <v>105</v>
      </c>
      <c r="F10" s="64">
        <f>'درآمد سرمایه گذاری در اوراق به'!R17</f>
        <v>269036520481</v>
      </c>
      <c r="H10" s="73">
        <f t="shared" si="0"/>
        <v>0.845559064372434</v>
      </c>
      <c r="J10" s="73">
        <f t="shared" si="1"/>
        <v>0.23869623414336671</v>
      </c>
    </row>
    <row r="11" spans="1:10" ht="21.75" customHeight="1" x14ac:dyDescent="0.2">
      <c r="A11" s="100" t="s">
        <v>106</v>
      </c>
      <c r="B11" s="100"/>
      <c r="D11" s="62" t="s">
        <v>107</v>
      </c>
      <c r="F11" s="64">
        <f>'درآمد سپرده بانکی '!F16</f>
        <v>46210161138</v>
      </c>
      <c r="H11" s="73">
        <f t="shared" si="0"/>
        <v>0.14523463411766119</v>
      </c>
      <c r="J11" s="73">
        <f t="shared" si="1"/>
        <v>4.0998862991085003E-2</v>
      </c>
    </row>
    <row r="12" spans="1:10" ht="21.75" customHeight="1" x14ac:dyDescent="0.2">
      <c r="A12" s="101" t="s">
        <v>108</v>
      </c>
      <c r="B12" s="101"/>
      <c r="D12" s="65" t="s">
        <v>109</v>
      </c>
      <c r="F12" s="66">
        <f>'سایر درآمدها'!F11</f>
        <v>182146520</v>
      </c>
      <c r="H12" s="73">
        <f t="shared" si="0"/>
        <v>5.7247113051617021E-4</v>
      </c>
      <c r="J12" s="73">
        <f t="shared" si="1"/>
        <v>1.6160515423180224E-4</v>
      </c>
    </row>
    <row r="13" spans="1:10" ht="21.75" customHeight="1" thickBot="1" x14ac:dyDescent="0.25">
      <c r="A13" s="92" t="s">
        <v>45</v>
      </c>
      <c r="B13" s="92"/>
      <c r="D13" s="67"/>
      <c r="F13" s="67">
        <f>SUM(F8:F12)</f>
        <v>317633476972</v>
      </c>
      <c r="H13" s="74">
        <f>SUM(H8:H12)</f>
        <v>0.99829519472533845</v>
      </c>
      <c r="J13" s="74">
        <f>SUM(J8:J12)</f>
        <v>0.281812724367414</v>
      </c>
    </row>
    <row r="14" spans="1:10" ht="13.5" thickTop="1" x14ac:dyDescent="0.2"/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W38"/>
  <sheetViews>
    <sheetView rightToLeft="1" view="pageBreakPreview" topLeftCell="A25" zoomScaleNormal="100" zoomScaleSheetLayoutView="100" workbookViewId="0">
      <selection activeCell="A39" sqref="A39:XFD46"/>
    </sheetView>
  </sheetViews>
  <sheetFormatPr defaultRowHeight="12.75" x14ac:dyDescent="0.2"/>
  <cols>
    <col min="1" max="1" width="5.140625" customWidth="1"/>
    <col min="2" max="2" width="30.710937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4" bestFit="1" customWidth="1"/>
    <col min="9" max="9" width="1.28515625" customWidth="1"/>
    <col min="10" max="10" width="14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5.5703125" customWidth="1"/>
    <col min="18" max="18" width="1.28515625" customWidth="1"/>
    <col min="19" max="19" width="15" bestFit="1" customWidth="1"/>
    <col min="20" max="20" width="1.28515625" customWidth="1"/>
    <col min="21" max="21" width="15.285156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89" t="s">
        <v>169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3" ht="21.75" customHeight="1" x14ac:dyDescent="0.2">
      <c r="A2" s="89" t="s">
        <v>93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spans="1:23" ht="21.75" customHeight="1" x14ac:dyDescent="0.2">
      <c r="A3" s="89" t="s">
        <v>166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</row>
    <row r="4" spans="1:23" ht="14.45" customHeight="1" x14ac:dyDescent="0.2">
      <c r="A4" s="1" t="s">
        <v>110</v>
      </c>
      <c r="B4" s="96" t="s">
        <v>100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</row>
    <row r="5" spans="1:23" ht="14.45" customHeight="1" x14ac:dyDescent="0.2">
      <c r="A5" s="30"/>
      <c r="B5" s="30"/>
      <c r="C5" s="30"/>
      <c r="D5" s="93" t="s">
        <v>111</v>
      </c>
      <c r="E5" s="93"/>
      <c r="F5" s="93"/>
      <c r="G5" s="93"/>
      <c r="H5" s="93"/>
      <c r="I5" s="93"/>
      <c r="J5" s="93"/>
      <c r="K5" s="93"/>
      <c r="L5" s="93"/>
      <c r="M5" s="30"/>
      <c r="N5" s="93" t="s">
        <v>112</v>
      </c>
      <c r="O5" s="93"/>
      <c r="P5" s="93"/>
      <c r="Q5" s="93"/>
      <c r="R5" s="93"/>
      <c r="S5" s="93"/>
      <c r="T5" s="93"/>
      <c r="U5" s="93"/>
      <c r="V5" s="93"/>
      <c r="W5" s="93"/>
    </row>
    <row r="6" spans="1:23" ht="14.45" customHeight="1" x14ac:dyDescent="0.2">
      <c r="A6" s="30"/>
      <c r="B6" s="30"/>
      <c r="C6" s="30"/>
      <c r="D6" s="32"/>
      <c r="E6" s="32"/>
      <c r="F6" s="32"/>
      <c r="G6" s="32"/>
      <c r="H6" s="32"/>
      <c r="I6" s="32"/>
      <c r="J6" s="95" t="s">
        <v>45</v>
      </c>
      <c r="K6" s="95"/>
      <c r="L6" s="95"/>
      <c r="M6" s="30"/>
      <c r="N6" s="32"/>
      <c r="O6" s="32"/>
      <c r="P6" s="32"/>
      <c r="Q6" s="32"/>
      <c r="R6" s="32"/>
      <c r="S6" s="32"/>
      <c r="T6" s="32"/>
      <c r="U6" s="95" t="s">
        <v>45</v>
      </c>
      <c r="V6" s="95"/>
      <c r="W6" s="95"/>
    </row>
    <row r="7" spans="1:23" ht="14.45" customHeight="1" x14ac:dyDescent="0.2">
      <c r="A7" s="93" t="s">
        <v>113</v>
      </c>
      <c r="B7" s="93"/>
      <c r="C7" s="30"/>
      <c r="D7" s="2" t="s">
        <v>114</v>
      </c>
      <c r="E7" s="30"/>
      <c r="F7" s="2" t="s">
        <v>115</v>
      </c>
      <c r="G7" s="30"/>
      <c r="H7" s="2" t="s">
        <v>116</v>
      </c>
      <c r="I7" s="30"/>
      <c r="J7" s="4" t="s">
        <v>90</v>
      </c>
      <c r="K7" s="32"/>
      <c r="L7" s="4" t="s">
        <v>98</v>
      </c>
      <c r="M7" s="30"/>
      <c r="N7" s="2" t="s">
        <v>114</v>
      </c>
      <c r="O7" s="30"/>
      <c r="P7" s="98" t="s">
        <v>115</v>
      </c>
      <c r="Q7" s="98"/>
      <c r="R7" s="30"/>
      <c r="S7" s="2" t="s">
        <v>116</v>
      </c>
      <c r="T7" s="30"/>
      <c r="U7" s="4" t="s">
        <v>90</v>
      </c>
      <c r="V7" s="32"/>
      <c r="W7" s="4" t="s">
        <v>98</v>
      </c>
    </row>
    <row r="8" spans="1:23" ht="21.75" customHeight="1" x14ac:dyDescent="0.2">
      <c r="A8" s="94" t="s">
        <v>170</v>
      </c>
      <c r="B8" s="94"/>
      <c r="D8" s="86">
        <v>0</v>
      </c>
      <c r="E8" s="86"/>
      <c r="F8" s="86">
        <v>0</v>
      </c>
      <c r="G8" s="86"/>
      <c r="H8" s="86">
        <v>301181920</v>
      </c>
      <c r="I8" s="86"/>
      <c r="J8" s="86">
        <v>301181920</v>
      </c>
      <c r="K8" s="86"/>
      <c r="L8" s="72">
        <f>J8/111843980587</f>
        <v>2.6928755434068247E-3</v>
      </c>
      <c r="M8" s="86"/>
      <c r="N8" s="86">
        <v>0</v>
      </c>
      <c r="O8" s="86"/>
      <c r="P8" s="86">
        <v>0</v>
      </c>
      <c r="Q8" s="86"/>
      <c r="R8" s="86"/>
      <c r="S8" s="86">
        <v>804244022</v>
      </c>
      <c r="T8" s="86"/>
      <c r="U8" s="86">
        <v>804244022</v>
      </c>
      <c r="W8" s="72">
        <f>U8/318175904933</f>
        <v>2.5276710446359976E-3</v>
      </c>
    </row>
    <row r="9" spans="1:23" ht="21.75" customHeight="1" x14ac:dyDescent="0.2">
      <c r="A9" s="90" t="s">
        <v>43</v>
      </c>
      <c r="B9" s="90"/>
      <c r="D9" s="86">
        <v>0</v>
      </c>
      <c r="E9" s="86"/>
      <c r="F9" s="86">
        <v>0</v>
      </c>
      <c r="G9" s="86"/>
      <c r="H9" s="86">
        <v>0</v>
      </c>
      <c r="I9" s="86"/>
      <c r="J9" s="86">
        <v>0</v>
      </c>
      <c r="K9" s="86"/>
      <c r="L9" s="73">
        <f>J9/111843980587</f>
        <v>0</v>
      </c>
      <c r="M9" s="86"/>
      <c r="N9" s="86">
        <v>11470</v>
      </c>
      <c r="O9" s="86"/>
      <c r="P9" s="86">
        <v>0</v>
      </c>
      <c r="Q9" s="86"/>
      <c r="R9" s="86"/>
      <c r="S9" s="86">
        <v>-7253</v>
      </c>
      <c r="T9" s="86"/>
      <c r="U9" s="86">
        <v>4217</v>
      </c>
      <c r="W9" s="73">
        <f>U9/318175904933</f>
        <v>1.3253674884300231E-8</v>
      </c>
    </row>
    <row r="10" spans="1:23" ht="21.75" customHeight="1" x14ac:dyDescent="0.2">
      <c r="A10" s="90" t="s">
        <v>23</v>
      </c>
      <c r="B10" s="90"/>
      <c r="D10" s="86">
        <v>0</v>
      </c>
      <c r="E10" s="86"/>
      <c r="F10" s="86">
        <v>0</v>
      </c>
      <c r="G10" s="86"/>
      <c r="H10" s="86">
        <v>0</v>
      </c>
      <c r="I10" s="86"/>
      <c r="J10" s="86">
        <v>0</v>
      </c>
      <c r="K10" s="86"/>
      <c r="L10" s="73">
        <f t="shared" ref="L10:L34" si="0">J10/111843980587</f>
        <v>0</v>
      </c>
      <c r="M10" s="86"/>
      <c r="N10" s="86">
        <v>0</v>
      </c>
      <c r="O10" s="86"/>
      <c r="P10" s="86">
        <v>0</v>
      </c>
      <c r="Q10" s="86"/>
      <c r="R10" s="86"/>
      <c r="S10" s="86">
        <v>60454943</v>
      </c>
      <c r="T10" s="86"/>
      <c r="U10" s="86">
        <v>60454943</v>
      </c>
      <c r="W10" s="73">
        <f t="shared" ref="W10:W34" si="1">U10/318175904933</f>
        <v>1.9000478057171023E-4</v>
      </c>
    </row>
    <row r="11" spans="1:23" ht="21.75" customHeight="1" x14ac:dyDescent="0.2">
      <c r="A11" s="90" t="s">
        <v>44</v>
      </c>
      <c r="B11" s="90"/>
      <c r="D11" s="86">
        <v>0</v>
      </c>
      <c r="E11" s="86"/>
      <c r="F11" s="86">
        <v>0</v>
      </c>
      <c r="G11" s="86"/>
      <c r="H11" s="86">
        <v>0</v>
      </c>
      <c r="I11" s="86"/>
      <c r="J11" s="86">
        <v>0</v>
      </c>
      <c r="K11" s="86"/>
      <c r="L11" s="73">
        <f t="shared" si="0"/>
        <v>0</v>
      </c>
      <c r="M11" s="86"/>
      <c r="N11" s="86">
        <v>49000000</v>
      </c>
      <c r="O11" s="86"/>
      <c r="P11" s="86">
        <v>0</v>
      </c>
      <c r="Q11" s="86"/>
      <c r="R11" s="86"/>
      <c r="S11" s="86">
        <v>-185086151</v>
      </c>
      <c r="T11" s="86"/>
      <c r="U11" s="86">
        <v>-136086151</v>
      </c>
      <c r="W11" s="73">
        <f t="shared" si="1"/>
        <v>-4.2770728043865037E-4</v>
      </c>
    </row>
    <row r="12" spans="1:23" ht="21.75" customHeight="1" x14ac:dyDescent="0.2">
      <c r="A12" s="90" t="s">
        <v>42</v>
      </c>
      <c r="B12" s="90"/>
      <c r="D12" s="86">
        <v>0</v>
      </c>
      <c r="E12" s="86"/>
      <c r="F12" s="86">
        <v>0</v>
      </c>
      <c r="G12" s="86"/>
      <c r="H12" s="86">
        <v>0</v>
      </c>
      <c r="I12" s="86"/>
      <c r="J12" s="86">
        <v>0</v>
      </c>
      <c r="K12" s="86"/>
      <c r="L12" s="73">
        <f t="shared" si="0"/>
        <v>0</v>
      </c>
      <c r="M12" s="86"/>
      <c r="N12" s="86">
        <v>0</v>
      </c>
      <c r="O12" s="86"/>
      <c r="P12" s="86">
        <v>0</v>
      </c>
      <c r="Q12" s="86"/>
      <c r="R12" s="86"/>
      <c r="S12" s="86">
        <v>38635398</v>
      </c>
      <c r="T12" s="86"/>
      <c r="U12" s="86">
        <v>38635398</v>
      </c>
      <c r="W12" s="73">
        <f t="shared" si="1"/>
        <v>1.2142779324580113E-4</v>
      </c>
    </row>
    <row r="13" spans="1:23" ht="21.75" customHeight="1" x14ac:dyDescent="0.2">
      <c r="A13" s="90" t="s">
        <v>24</v>
      </c>
      <c r="B13" s="90"/>
      <c r="D13" s="86">
        <v>0</v>
      </c>
      <c r="E13" s="86"/>
      <c r="F13" s="86">
        <v>0</v>
      </c>
      <c r="G13" s="86"/>
      <c r="H13" s="86">
        <v>0</v>
      </c>
      <c r="I13" s="86"/>
      <c r="J13" s="86">
        <v>0</v>
      </c>
      <c r="K13" s="86"/>
      <c r="L13" s="73">
        <f t="shared" si="0"/>
        <v>0</v>
      </c>
      <c r="M13" s="86"/>
      <c r="N13" s="86">
        <v>0</v>
      </c>
      <c r="O13" s="86"/>
      <c r="P13" s="86">
        <v>0</v>
      </c>
      <c r="Q13" s="86"/>
      <c r="R13" s="86"/>
      <c r="S13" s="86">
        <v>53897587</v>
      </c>
      <c r="T13" s="86"/>
      <c r="U13" s="86">
        <v>53897587</v>
      </c>
      <c r="W13" s="73">
        <f t="shared" si="1"/>
        <v>1.6939556441695201E-4</v>
      </c>
    </row>
    <row r="14" spans="1:23" ht="21.75" customHeight="1" x14ac:dyDescent="0.2">
      <c r="A14" s="90" t="s">
        <v>17</v>
      </c>
      <c r="B14" s="90"/>
      <c r="D14" s="86">
        <v>0</v>
      </c>
      <c r="E14" s="86"/>
      <c r="F14" s="86">
        <v>0</v>
      </c>
      <c r="G14" s="86"/>
      <c r="H14" s="86">
        <v>0</v>
      </c>
      <c r="I14" s="86"/>
      <c r="J14" s="86">
        <v>0</v>
      </c>
      <c r="K14" s="86"/>
      <c r="L14" s="73">
        <f t="shared" si="0"/>
        <v>0</v>
      </c>
      <c r="M14" s="86"/>
      <c r="N14" s="86">
        <v>0</v>
      </c>
      <c r="O14" s="86"/>
      <c r="P14" s="86">
        <v>0</v>
      </c>
      <c r="Q14" s="86"/>
      <c r="R14" s="86"/>
      <c r="S14" s="86">
        <v>704088402</v>
      </c>
      <c r="T14" s="86"/>
      <c r="U14" s="86">
        <v>704088402</v>
      </c>
      <c r="W14" s="73">
        <f t="shared" si="1"/>
        <v>2.2128903888817843E-3</v>
      </c>
    </row>
    <row r="15" spans="1:23" ht="21.75" customHeight="1" x14ac:dyDescent="0.2">
      <c r="A15" s="90" t="s">
        <v>27</v>
      </c>
      <c r="B15" s="90"/>
      <c r="D15" s="86">
        <v>0</v>
      </c>
      <c r="E15" s="86"/>
      <c r="F15" s="86">
        <v>0</v>
      </c>
      <c r="G15" s="86"/>
      <c r="H15" s="86">
        <v>0</v>
      </c>
      <c r="I15" s="86"/>
      <c r="J15" s="86">
        <v>0</v>
      </c>
      <c r="K15" s="86"/>
      <c r="L15" s="73">
        <f t="shared" si="0"/>
        <v>0</v>
      </c>
      <c r="M15" s="86"/>
      <c r="N15" s="86">
        <v>0</v>
      </c>
      <c r="O15" s="86"/>
      <c r="P15" s="86">
        <v>-22784</v>
      </c>
      <c r="Q15" s="86">
        <v>-22784</v>
      </c>
      <c r="R15" s="86"/>
      <c r="S15" s="86">
        <v>0</v>
      </c>
      <c r="T15" s="86"/>
      <c r="U15" s="86">
        <v>-22784</v>
      </c>
      <c r="W15" s="73">
        <f t="shared" si="1"/>
        <v>-7.1608187944960033E-8</v>
      </c>
    </row>
    <row r="16" spans="1:23" ht="21.75" customHeight="1" x14ac:dyDescent="0.2">
      <c r="A16" s="90" t="s">
        <v>21</v>
      </c>
      <c r="B16" s="90"/>
      <c r="D16" s="86">
        <v>0</v>
      </c>
      <c r="E16" s="86"/>
      <c r="F16" s="86">
        <v>0</v>
      </c>
      <c r="G16" s="86"/>
      <c r="H16" s="86">
        <v>0</v>
      </c>
      <c r="I16" s="86"/>
      <c r="J16" s="86">
        <v>0</v>
      </c>
      <c r="K16" s="86"/>
      <c r="L16" s="73">
        <f t="shared" si="0"/>
        <v>0</v>
      </c>
      <c r="M16" s="86"/>
      <c r="N16" s="86">
        <v>0</v>
      </c>
      <c r="O16" s="86"/>
      <c r="P16" s="86">
        <v>-7689</v>
      </c>
      <c r="Q16" s="86">
        <v>-7689</v>
      </c>
      <c r="R16" s="86"/>
      <c r="S16" s="86">
        <v>0</v>
      </c>
      <c r="T16" s="86"/>
      <c r="U16" s="86">
        <v>-7689</v>
      </c>
      <c r="W16" s="73">
        <f t="shared" si="1"/>
        <v>-2.4165877682092594E-8</v>
      </c>
    </row>
    <row r="17" spans="1:23" ht="21.75" customHeight="1" x14ac:dyDescent="0.2">
      <c r="A17" s="90" t="s">
        <v>28</v>
      </c>
      <c r="B17" s="90"/>
      <c r="D17" s="86">
        <v>0</v>
      </c>
      <c r="E17" s="86"/>
      <c r="F17" s="86">
        <v>0</v>
      </c>
      <c r="G17" s="86"/>
      <c r="H17" s="86">
        <v>0</v>
      </c>
      <c r="I17" s="86"/>
      <c r="J17" s="86">
        <v>0</v>
      </c>
      <c r="K17" s="86"/>
      <c r="L17" s="73">
        <f t="shared" si="0"/>
        <v>0</v>
      </c>
      <c r="M17" s="86"/>
      <c r="N17" s="86">
        <v>0</v>
      </c>
      <c r="O17" s="86"/>
      <c r="P17" s="86">
        <v>-12975</v>
      </c>
      <c r="Q17" s="86">
        <v>-12975</v>
      </c>
      <c r="R17" s="86"/>
      <c r="S17" s="86">
        <v>0</v>
      </c>
      <c r="T17" s="86"/>
      <c r="U17" s="86">
        <v>-12975</v>
      </c>
      <c r="W17" s="73">
        <f t="shared" si="1"/>
        <v>-4.0779329291865186E-8</v>
      </c>
    </row>
    <row r="18" spans="1:23" ht="21.75" customHeight="1" x14ac:dyDescent="0.2">
      <c r="A18" s="90" t="s">
        <v>38</v>
      </c>
      <c r="B18" s="90"/>
      <c r="D18" s="86">
        <v>0</v>
      </c>
      <c r="E18" s="86"/>
      <c r="F18" s="86">
        <v>0</v>
      </c>
      <c r="G18" s="86"/>
      <c r="H18" s="86">
        <v>0</v>
      </c>
      <c r="I18" s="86"/>
      <c r="J18" s="86">
        <v>0</v>
      </c>
      <c r="K18" s="86"/>
      <c r="L18" s="73">
        <f t="shared" si="0"/>
        <v>0</v>
      </c>
      <c r="M18" s="86"/>
      <c r="N18" s="86">
        <v>0</v>
      </c>
      <c r="O18" s="86"/>
      <c r="P18" s="86">
        <v>-9130</v>
      </c>
      <c r="Q18" s="86">
        <v>-9130</v>
      </c>
      <c r="R18" s="86"/>
      <c r="S18" s="86">
        <v>0</v>
      </c>
      <c r="T18" s="86"/>
      <c r="U18" s="86">
        <v>-9130</v>
      </c>
      <c r="W18" s="73">
        <f t="shared" si="1"/>
        <v>-2.8694818993042711E-8</v>
      </c>
    </row>
    <row r="19" spans="1:23" ht="21.75" customHeight="1" x14ac:dyDescent="0.2">
      <c r="A19" s="90" t="s">
        <v>30</v>
      </c>
      <c r="B19" s="90"/>
      <c r="D19" s="86">
        <v>0</v>
      </c>
      <c r="E19" s="86"/>
      <c r="F19" s="86">
        <v>0</v>
      </c>
      <c r="G19" s="86"/>
      <c r="H19" s="86">
        <v>0</v>
      </c>
      <c r="I19" s="86"/>
      <c r="J19" s="86">
        <v>0</v>
      </c>
      <c r="K19" s="86"/>
      <c r="L19" s="73">
        <f t="shared" si="0"/>
        <v>0</v>
      </c>
      <c r="M19" s="86"/>
      <c r="N19" s="86">
        <v>0</v>
      </c>
      <c r="O19" s="86"/>
      <c r="P19" s="86">
        <v>-39319</v>
      </c>
      <c r="Q19" s="86">
        <v>-39319</v>
      </c>
      <c r="R19" s="86"/>
      <c r="S19" s="86">
        <v>0</v>
      </c>
      <c r="T19" s="86"/>
      <c r="U19" s="86">
        <v>-39319</v>
      </c>
      <c r="W19" s="73">
        <f t="shared" si="1"/>
        <v>-1.2357629660322522E-7</v>
      </c>
    </row>
    <row r="20" spans="1:23" ht="21.75" customHeight="1" x14ac:dyDescent="0.2">
      <c r="A20" s="90" t="s">
        <v>37</v>
      </c>
      <c r="B20" s="90"/>
      <c r="D20" s="86">
        <v>0</v>
      </c>
      <c r="E20" s="86"/>
      <c r="F20" s="86">
        <v>0</v>
      </c>
      <c r="G20" s="86"/>
      <c r="H20" s="86">
        <v>0</v>
      </c>
      <c r="I20" s="86"/>
      <c r="J20" s="86">
        <v>0</v>
      </c>
      <c r="K20" s="86"/>
      <c r="L20" s="73">
        <f t="shared" si="0"/>
        <v>0</v>
      </c>
      <c r="M20" s="86"/>
      <c r="N20" s="86">
        <v>0</v>
      </c>
      <c r="O20" s="86"/>
      <c r="P20" s="86">
        <v>-7706</v>
      </c>
      <c r="Q20" s="86">
        <v>-7706</v>
      </c>
      <c r="R20" s="86"/>
      <c r="S20" s="86">
        <v>0</v>
      </c>
      <c r="T20" s="86"/>
      <c r="U20" s="86">
        <v>-7706</v>
      </c>
      <c r="W20" s="73">
        <f t="shared" si="1"/>
        <v>-2.4219307246482708E-8</v>
      </c>
    </row>
    <row r="21" spans="1:23" ht="21.75" customHeight="1" x14ac:dyDescent="0.2">
      <c r="A21" s="90" t="s">
        <v>19</v>
      </c>
      <c r="B21" s="90"/>
      <c r="D21" s="86">
        <v>0</v>
      </c>
      <c r="E21" s="86"/>
      <c r="F21" s="86">
        <v>0</v>
      </c>
      <c r="G21" s="86"/>
      <c r="H21" s="86">
        <v>0</v>
      </c>
      <c r="I21" s="86"/>
      <c r="J21" s="86">
        <v>0</v>
      </c>
      <c r="K21" s="86"/>
      <c r="L21" s="73">
        <f t="shared" si="0"/>
        <v>0</v>
      </c>
      <c r="M21" s="86"/>
      <c r="N21" s="86">
        <v>0</v>
      </c>
      <c r="O21" s="86"/>
      <c r="P21" s="86">
        <v>-17266</v>
      </c>
      <c r="Q21" s="86">
        <v>-17266</v>
      </c>
      <c r="R21" s="86"/>
      <c r="S21" s="86">
        <v>0</v>
      </c>
      <c r="T21" s="86"/>
      <c r="U21" s="86">
        <v>-17266</v>
      </c>
      <c r="W21" s="73">
        <f t="shared" si="1"/>
        <v>-5.4265579927040026E-8</v>
      </c>
    </row>
    <row r="22" spans="1:23" ht="21.75" customHeight="1" x14ac:dyDescent="0.2">
      <c r="A22" s="90" t="s">
        <v>18</v>
      </c>
      <c r="B22" s="90"/>
      <c r="D22" s="86">
        <v>0</v>
      </c>
      <c r="E22" s="86"/>
      <c r="F22" s="86">
        <v>0</v>
      </c>
      <c r="G22" s="86"/>
      <c r="H22" s="86">
        <v>0</v>
      </c>
      <c r="I22" s="86"/>
      <c r="J22" s="86">
        <v>0</v>
      </c>
      <c r="K22" s="86"/>
      <c r="L22" s="73">
        <f t="shared" si="0"/>
        <v>0</v>
      </c>
      <c r="M22" s="86"/>
      <c r="N22" s="86">
        <v>0</v>
      </c>
      <c r="O22" s="86"/>
      <c r="P22" s="86">
        <v>-12904</v>
      </c>
      <c r="Q22" s="86">
        <v>-12904</v>
      </c>
      <c r="R22" s="86"/>
      <c r="S22" s="86">
        <v>0</v>
      </c>
      <c r="T22" s="86"/>
      <c r="U22" s="86">
        <v>-12904</v>
      </c>
      <c r="W22" s="73">
        <f t="shared" si="1"/>
        <v>-4.0556182287647659E-8</v>
      </c>
    </row>
    <row r="23" spans="1:23" ht="21.75" customHeight="1" x14ac:dyDescent="0.2">
      <c r="A23" s="90" t="s">
        <v>25</v>
      </c>
      <c r="B23" s="90"/>
      <c r="D23" s="86">
        <v>0</v>
      </c>
      <c r="E23" s="86"/>
      <c r="F23" s="86">
        <v>0</v>
      </c>
      <c r="G23" s="86"/>
      <c r="H23" s="86">
        <v>0</v>
      </c>
      <c r="I23" s="86"/>
      <c r="J23" s="86">
        <v>0</v>
      </c>
      <c r="K23" s="86"/>
      <c r="L23" s="73">
        <f t="shared" si="0"/>
        <v>0</v>
      </c>
      <c r="M23" s="86"/>
      <c r="N23" s="86">
        <v>0</v>
      </c>
      <c r="O23" s="86"/>
      <c r="P23" s="86">
        <v>-7635</v>
      </c>
      <c r="Q23" s="86">
        <v>-7635</v>
      </c>
      <c r="R23" s="86"/>
      <c r="S23" s="86">
        <v>0</v>
      </c>
      <c r="T23" s="86"/>
      <c r="U23" s="86">
        <v>-7635</v>
      </c>
      <c r="W23" s="73">
        <f t="shared" si="1"/>
        <v>-2.3996160242265181E-8</v>
      </c>
    </row>
    <row r="24" spans="1:23" ht="21.75" customHeight="1" x14ac:dyDescent="0.2">
      <c r="A24" s="90" t="s">
        <v>26</v>
      </c>
      <c r="B24" s="90"/>
      <c r="D24" s="86">
        <v>0</v>
      </c>
      <c r="E24" s="86"/>
      <c r="F24" s="86">
        <v>0</v>
      </c>
      <c r="G24" s="86"/>
      <c r="H24" s="86">
        <v>0</v>
      </c>
      <c r="I24" s="86"/>
      <c r="J24" s="86">
        <v>0</v>
      </c>
      <c r="K24" s="86"/>
      <c r="L24" s="73">
        <f t="shared" si="0"/>
        <v>0</v>
      </c>
      <c r="M24" s="86"/>
      <c r="N24" s="86">
        <v>0</v>
      </c>
      <c r="O24" s="86"/>
      <c r="P24" s="86">
        <v>-7635</v>
      </c>
      <c r="Q24" s="86">
        <v>-7635</v>
      </c>
      <c r="R24" s="86"/>
      <c r="S24" s="86">
        <v>0</v>
      </c>
      <c r="T24" s="86"/>
      <c r="U24" s="86">
        <v>-7635</v>
      </c>
      <c r="W24" s="73">
        <f t="shared" si="1"/>
        <v>-2.3996160242265181E-8</v>
      </c>
    </row>
    <row r="25" spans="1:23" ht="21.75" customHeight="1" x14ac:dyDescent="0.2">
      <c r="A25" s="90" t="s">
        <v>34</v>
      </c>
      <c r="B25" s="90"/>
      <c r="D25" s="86">
        <v>0</v>
      </c>
      <c r="E25" s="86"/>
      <c r="F25" s="86">
        <v>0</v>
      </c>
      <c r="G25" s="86"/>
      <c r="H25" s="86">
        <v>0</v>
      </c>
      <c r="I25" s="86"/>
      <c r="J25" s="86">
        <v>0</v>
      </c>
      <c r="K25" s="86"/>
      <c r="L25" s="73">
        <f t="shared" si="0"/>
        <v>0</v>
      </c>
      <c r="M25" s="86"/>
      <c r="N25" s="86">
        <v>0</v>
      </c>
      <c r="O25" s="86"/>
      <c r="P25" s="86">
        <v>-10982</v>
      </c>
      <c r="Q25" s="86">
        <v>-10982</v>
      </c>
      <c r="R25" s="86"/>
      <c r="S25" s="86">
        <v>0</v>
      </c>
      <c r="T25" s="86"/>
      <c r="U25" s="86">
        <v>-10982</v>
      </c>
      <c r="W25" s="73">
        <f t="shared" si="1"/>
        <v>-3.4515498596012598E-8</v>
      </c>
    </row>
    <row r="26" spans="1:23" ht="21.75" customHeight="1" x14ac:dyDescent="0.2">
      <c r="A26" s="90" t="s">
        <v>35</v>
      </c>
      <c r="B26" s="90"/>
      <c r="D26" s="86">
        <v>0</v>
      </c>
      <c r="E26" s="86"/>
      <c r="F26" s="86">
        <v>0</v>
      </c>
      <c r="G26" s="86"/>
      <c r="H26" s="86">
        <v>0</v>
      </c>
      <c r="I26" s="86"/>
      <c r="J26" s="86">
        <v>0</v>
      </c>
      <c r="K26" s="86"/>
      <c r="L26" s="73">
        <f t="shared" si="0"/>
        <v>0</v>
      </c>
      <c r="M26" s="86"/>
      <c r="N26" s="86">
        <v>0</v>
      </c>
      <c r="O26" s="86"/>
      <c r="P26" s="86">
        <v>-18334</v>
      </c>
      <c r="Q26" s="86">
        <v>-18334</v>
      </c>
      <c r="R26" s="86"/>
      <c r="S26" s="86">
        <v>0</v>
      </c>
      <c r="T26" s="86"/>
      <c r="U26" s="86">
        <v>-18334</v>
      </c>
      <c r="W26" s="73">
        <f t="shared" si="1"/>
        <v>-5.7622213736960026E-8</v>
      </c>
    </row>
    <row r="27" spans="1:23" ht="21.75" customHeight="1" x14ac:dyDescent="0.2">
      <c r="A27" s="90" t="s">
        <v>29</v>
      </c>
      <c r="B27" s="90"/>
      <c r="D27" s="86">
        <v>0</v>
      </c>
      <c r="E27" s="86"/>
      <c r="F27" s="86">
        <v>0</v>
      </c>
      <c r="G27" s="86"/>
      <c r="H27" s="86">
        <v>0</v>
      </c>
      <c r="I27" s="86"/>
      <c r="J27" s="86">
        <v>0</v>
      </c>
      <c r="K27" s="86"/>
      <c r="L27" s="73">
        <f t="shared" si="0"/>
        <v>0</v>
      </c>
      <c r="M27" s="86"/>
      <c r="N27" s="86">
        <v>0</v>
      </c>
      <c r="O27" s="86"/>
      <c r="P27" s="86">
        <v>-22072</v>
      </c>
      <c r="Q27" s="86">
        <v>-22072</v>
      </c>
      <c r="R27" s="86"/>
      <c r="S27" s="86">
        <v>0</v>
      </c>
      <c r="T27" s="86"/>
      <c r="U27" s="86">
        <v>-22072</v>
      </c>
      <c r="W27" s="73">
        <f t="shared" si="1"/>
        <v>-6.9370432071680028E-8</v>
      </c>
    </row>
    <row r="28" spans="1:23" ht="21.75" customHeight="1" x14ac:dyDescent="0.2">
      <c r="A28" s="90" t="s">
        <v>32</v>
      </c>
      <c r="B28" s="90"/>
      <c r="D28" s="86">
        <v>0</v>
      </c>
      <c r="E28" s="86"/>
      <c r="F28" s="86">
        <v>0</v>
      </c>
      <c r="G28" s="86"/>
      <c r="H28" s="86">
        <v>0</v>
      </c>
      <c r="I28" s="86"/>
      <c r="J28" s="86">
        <v>0</v>
      </c>
      <c r="K28" s="86"/>
      <c r="L28" s="73">
        <f t="shared" si="0"/>
        <v>0</v>
      </c>
      <c r="M28" s="86"/>
      <c r="N28" s="86">
        <v>0</v>
      </c>
      <c r="O28" s="86"/>
      <c r="P28" s="86">
        <v>-11266</v>
      </c>
      <c r="Q28" s="86">
        <v>-11266</v>
      </c>
      <c r="R28" s="86"/>
      <c r="S28" s="86">
        <v>0</v>
      </c>
      <c r="T28" s="86"/>
      <c r="U28" s="86">
        <v>-11266</v>
      </c>
      <c r="W28" s="73">
        <f t="shared" si="1"/>
        <v>-3.5408086612882716E-8</v>
      </c>
    </row>
    <row r="29" spans="1:23" ht="21.75" customHeight="1" x14ac:dyDescent="0.2">
      <c r="A29" s="90" t="s">
        <v>39</v>
      </c>
      <c r="B29" s="90"/>
      <c r="D29" s="86">
        <v>0</v>
      </c>
      <c r="E29" s="86"/>
      <c r="F29" s="86">
        <v>0</v>
      </c>
      <c r="G29" s="86"/>
      <c r="H29" s="86">
        <v>0</v>
      </c>
      <c r="I29" s="86"/>
      <c r="J29" s="86">
        <v>0</v>
      </c>
      <c r="K29" s="86"/>
      <c r="L29" s="73">
        <f t="shared" si="0"/>
        <v>0</v>
      </c>
      <c r="M29" s="86"/>
      <c r="N29" s="86">
        <v>0</v>
      </c>
      <c r="O29" s="86"/>
      <c r="P29" s="86">
        <v>-7671</v>
      </c>
      <c r="Q29" s="86">
        <v>-7671</v>
      </c>
      <c r="R29" s="86"/>
      <c r="S29" s="86">
        <v>0</v>
      </c>
      <c r="T29" s="86"/>
      <c r="U29" s="86">
        <v>-7671</v>
      </c>
      <c r="W29" s="73">
        <f t="shared" si="1"/>
        <v>-2.4109305202150123E-8</v>
      </c>
    </row>
    <row r="30" spans="1:23" ht="21.75" customHeight="1" x14ac:dyDescent="0.2">
      <c r="A30" s="90" t="s">
        <v>40</v>
      </c>
      <c r="B30" s="90"/>
      <c r="D30" s="86">
        <v>0</v>
      </c>
      <c r="E30" s="86"/>
      <c r="F30" s="86">
        <v>0</v>
      </c>
      <c r="G30" s="86"/>
      <c r="H30" s="86">
        <v>0</v>
      </c>
      <c r="I30" s="86"/>
      <c r="J30" s="86">
        <v>0</v>
      </c>
      <c r="K30" s="86"/>
      <c r="L30" s="73">
        <f t="shared" si="0"/>
        <v>0</v>
      </c>
      <c r="M30" s="86"/>
      <c r="N30" s="86">
        <v>0</v>
      </c>
      <c r="O30" s="86"/>
      <c r="P30" s="86">
        <v>-22677</v>
      </c>
      <c r="Q30" s="86">
        <v>-22677</v>
      </c>
      <c r="R30" s="86"/>
      <c r="S30" s="86">
        <v>0</v>
      </c>
      <c r="T30" s="86"/>
      <c r="U30" s="86">
        <v>-22677</v>
      </c>
      <c r="W30" s="73">
        <f t="shared" si="1"/>
        <v>-7.1271895980857556E-8</v>
      </c>
    </row>
    <row r="31" spans="1:23" ht="21.75" customHeight="1" x14ac:dyDescent="0.2">
      <c r="A31" s="90" t="s">
        <v>36</v>
      </c>
      <c r="B31" s="90"/>
      <c r="D31" s="86">
        <v>0</v>
      </c>
      <c r="E31" s="86"/>
      <c r="F31" s="86">
        <v>0</v>
      </c>
      <c r="G31" s="86"/>
      <c r="H31" s="86">
        <v>0</v>
      </c>
      <c r="I31" s="86"/>
      <c r="J31" s="86">
        <v>0</v>
      </c>
      <c r="K31" s="86"/>
      <c r="L31" s="73">
        <f t="shared" si="0"/>
        <v>0</v>
      </c>
      <c r="M31" s="86"/>
      <c r="N31" s="86">
        <v>0</v>
      </c>
      <c r="O31" s="86"/>
      <c r="P31" s="86">
        <v>-23709</v>
      </c>
      <c r="Q31" s="86">
        <v>-23709</v>
      </c>
      <c r="R31" s="86"/>
      <c r="S31" s="86">
        <v>0</v>
      </c>
      <c r="T31" s="86"/>
      <c r="U31" s="86">
        <v>-23709</v>
      </c>
      <c r="W31" s="73">
        <f t="shared" si="1"/>
        <v>-7.4515384830892621E-8</v>
      </c>
    </row>
    <row r="32" spans="1:23" ht="21.75" customHeight="1" x14ac:dyDescent="0.2">
      <c r="A32" s="90" t="s">
        <v>31</v>
      </c>
      <c r="B32" s="90"/>
      <c r="D32" s="86">
        <v>0</v>
      </c>
      <c r="E32" s="86"/>
      <c r="F32" s="86">
        <v>0</v>
      </c>
      <c r="G32" s="86"/>
      <c r="H32" s="86">
        <v>0</v>
      </c>
      <c r="I32" s="86"/>
      <c r="J32" s="86">
        <v>0</v>
      </c>
      <c r="K32" s="86"/>
      <c r="L32" s="73">
        <f t="shared" si="0"/>
        <v>0</v>
      </c>
      <c r="M32" s="86"/>
      <c r="N32" s="86">
        <v>0</v>
      </c>
      <c r="O32" s="86"/>
      <c r="P32" s="86">
        <v>-24367</v>
      </c>
      <c r="Q32" s="86">
        <v>-24367</v>
      </c>
      <c r="R32" s="86"/>
      <c r="S32" s="86">
        <v>0</v>
      </c>
      <c r="T32" s="86"/>
      <c r="U32" s="86">
        <v>-24367</v>
      </c>
      <c r="W32" s="73">
        <f t="shared" si="1"/>
        <v>-7.6583423264345209E-8</v>
      </c>
    </row>
    <row r="33" spans="1:23" ht="21.75" customHeight="1" x14ac:dyDescent="0.2">
      <c r="A33" s="90" t="s">
        <v>33</v>
      </c>
      <c r="B33" s="90"/>
      <c r="D33" s="86">
        <v>0</v>
      </c>
      <c r="E33" s="86"/>
      <c r="F33" s="86">
        <v>0</v>
      </c>
      <c r="G33" s="86"/>
      <c r="H33" s="86">
        <v>0</v>
      </c>
      <c r="I33" s="86"/>
      <c r="J33" s="86">
        <v>0</v>
      </c>
      <c r="K33" s="86"/>
      <c r="L33" s="73">
        <f t="shared" si="0"/>
        <v>0</v>
      </c>
      <c r="M33" s="86"/>
      <c r="N33" s="86">
        <v>0</v>
      </c>
      <c r="O33" s="86"/>
      <c r="P33" s="86">
        <v>-25257</v>
      </c>
      <c r="Q33" s="86">
        <v>-25257</v>
      </c>
      <c r="R33" s="86"/>
      <c r="S33" s="86">
        <v>0</v>
      </c>
      <c r="T33" s="86"/>
      <c r="U33" s="86">
        <v>-25257</v>
      </c>
      <c r="W33" s="73">
        <f t="shared" si="1"/>
        <v>-7.9380618105945205E-8</v>
      </c>
    </row>
    <row r="34" spans="1:23" ht="21.75" customHeight="1" x14ac:dyDescent="0.2">
      <c r="A34" s="90" t="s">
        <v>20</v>
      </c>
      <c r="B34" s="90"/>
      <c r="D34" s="86">
        <v>0</v>
      </c>
      <c r="E34" s="86"/>
      <c r="F34" s="86">
        <v>0</v>
      </c>
      <c r="G34" s="86"/>
      <c r="H34" s="86">
        <v>0</v>
      </c>
      <c r="I34" s="86"/>
      <c r="J34" s="86">
        <v>0</v>
      </c>
      <c r="K34" s="86"/>
      <c r="L34" s="73">
        <f t="shared" si="0"/>
        <v>0</v>
      </c>
      <c r="M34" s="86"/>
      <c r="N34" s="86">
        <v>0</v>
      </c>
      <c r="O34" s="86"/>
      <c r="P34" s="86">
        <v>-7671</v>
      </c>
      <c r="Q34" s="86">
        <v>-7671</v>
      </c>
      <c r="R34" s="86"/>
      <c r="S34" s="86">
        <v>0</v>
      </c>
      <c r="T34" s="86"/>
      <c r="U34" s="86">
        <v>-7671</v>
      </c>
      <c r="W34" s="73">
        <f t="shared" si="1"/>
        <v>-2.4109305202150123E-8</v>
      </c>
    </row>
    <row r="35" spans="1:23" ht="21.75" customHeight="1" x14ac:dyDescent="0.2">
      <c r="A35" s="90" t="s">
        <v>22</v>
      </c>
      <c r="B35" s="90"/>
      <c r="D35" s="86">
        <v>0</v>
      </c>
      <c r="E35" s="86"/>
      <c r="F35" s="86">
        <v>0</v>
      </c>
      <c r="G35" s="86"/>
      <c r="H35" s="86">
        <v>0</v>
      </c>
      <c r="I35" s="86"/>
      <c r="J35" s="86">
        <v>0</v>
      </c>
      <c r="K35" s="86"/>
      <c r="L35" s="73">
        <f t="shared" ref="L35:L36" si="2">J35/111843980587</f>
        <v>0</v>
      </c>
      <c r="M35" s="86"/>
      <c r="N35" s="86">
        <v>0</v>
      </c>
      <c r="O35" s="86"/>
      <c r="P35" s="86">
        <v>-20114</v>
      </c>
      <c r="Q35" s="86">
        <v>-20114</v>
      </c>
      <c r="R35" s="86"/>
      <c r="S35" s="86">
        <v>0</v>
      </c>
      <c r="T35" s="86"/>
      <c r="U35" s="86">
        <v>-20114</v>
      </c>
      <c r="W35" s="73">
        <f t="shared" ref="W35" si="3">U35/318175904933</f>
        <v>-6.3216603420160032E-8</v>
      </c>
    </row>
    <row r="36" spans="1:23" ht="21.75" customHeight="1" x14ac:dyDescent="0.2">
      <c r="A36" s="91" t="s">
        <v>171</v>
      </c>
      <c r="B36" s="91"/>
      <c r="D36" s="86">
        <v>9106750</v>
      </c>
      <c r="E36" s="86"/>
      <c r="F36" s="86"/>
      <c r="G36" s="86"/>
      <c r="H36" s="86"/>
      <c r="I36" s="86"/>
      <c r="J36" s="86"/>
      <c r="K36" s="86"/>
      <c r="L36" s="73">
        <f t="shared" si="2"/>
        <v>0</v>
      </c>
      <c r="M36" s="86"/>
      <c r="N36" s="86">
        <v>24218872</v>
      </c>
      <c r="O36" s="86"/>
      <c r="P36" s="86"/>
      <c r="Q36" s="86"/>
      <c r="R36" s="86"/>
      <c r="S36" s="86"/>
      <c r="T36" s="86"/>
      <c r="U36" s="86">
        <v>0</v>
      </c>
      <c r="W36" s="73">
        <f>U36/318175904933</f>
        <v>0</v>
      </c>
    </row>
    <row r="37" spans="1:23" ht="21.75" customHeight="1" thickBot="1" x14ac:dyDescent="0.25">
      <c r="A37" s="92" t="s">
        <v>45</v>
      </c>
      <c r="B37" s="92"/>
      <c r="D37" s="47">
        <f>SUM(D8:D36)</f>
        <v>9106750</v>
      </c>
      <c r="E37" s="86"/>
      <c r="F37" s="47">
        <f>SUM(F8:F36)</f>
        <v>0</v>
      </c>
      <c r="G37" s="86"/>
      <c r="H37" s="47">
        <f>SUM(H8:H36)</f>
        <v>301181920</v>
      </c>
      <c r="I37" s="86"/>
      <c r="J37" s="47">
        <f>SUM(J8:J36)</f>
        <v>301181920</v>
      </c>
      <c r="K37" s="86"/>
      <c r="L37" s="74">
        <f>SUM(L8:L36)</f>
        <v>2.6928755434068247E-3</v>
      </c>
      <c r="M37" s="86"/>
      <c r="N37" s="47">
        <f>SUM(N8:N36)</f>
        <v>73230342</v>
      </c>
      <c r="O37" s="86"/>
      <c r="P37" s="86"/>
      <c r="Q37" s="47">
        <f>SUM(Q8:Q36)</f>
        <v>-339163</v>
      </c>
      <c r="R37" s="86"/>
      <c r="S37" s="47">
        <f>SUM(S8:S36)</f>
        <v>1476226948</v>
      </c>
      <c r="T37" s="86"/>
      <c r="U37" s="47">
        <f>SUM(U8:U36)</f>
        <v>1524899255</v>
      </c>
      <c r="W37" s="74">
        <f>SUM(W8:W36)</f>
        <v>4.792629584320994E-3</v>
      </c>
    </row>
    <row r="38" spans="1:23" ht="13.5" thickTop="1" x14ac:dyDescent="0.2"/>
  </sheetData>
  <mergeCells count="40">
    <mergeCell ref="A35:B35"/>
    <mergeCell ref="A36:B36"/>
    <mergeCell ref="A1:W1"/>
    <mergeCell ref="A2:W2"/>
    <mergeCell ref="A3:W3"/>
    <mergeCell ref="B4:W4"/>
    <mergeCell ref="D5:L5"/>
    <mergeCell ref="N5:W5"/>
    <mergeCell ref="J6:L6"/>
    <mergeCell ref="U6:W6"/>
    <mergeCell ref="A7:B7"/>
    <mergeCell ref="P7:Q7"/>
    <mergeCell ref="A8:B8"/>
    <mergeCell ref="A12:B12"/>
    <mergeCell ref="A11:B11"/>
    <mergeCell ref="A9:B9"/>
    <mergeCell ref="A10:B10"/>
    <mergeCell ref="A37:B37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2:B32"/>
    <mergeCell ref="A33:B33"/>
    <mergeCell ref="A34:B34"/>
    <mergeCell ref="A27:B27"/>
    <mergeCell ref="A28:B28"/>
    <mergeCell ref="A29:B29"/>
    <mergeCell ref="A30:B30"/>
    <mergeCell ref="A31:B31"/>
  </mergeCells>
  <pageMargins left="0.39" right="0.39" top="0.39" bottom="0.39" header="0" footer="0"/>
  <pageSetup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W10"/>
  <sheetViews>
    <sheetView rightToLeft="1" view="pageBreakPreview" zoomScaleNormal="100" zoomScaleSheetLayoutView="100" workbookViewId="0">
      <selection activeCell="B27" sqref="B27"/>
    </sheetView>
  </sheetViews>
  <sheetFormatPr defaultRowHeight="12.75" x14ac:dyDescent="0.2"/>
  <cols>
    <col min="1" max="1" width="5.140625" customWidth="1"/>
    <col min="2" max="2" width="25.425781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89" t="s">
        <v>169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3" ht="21.75" customHeight="1" x14ac:dyDescent="0.2">
      <c r="A2" s="89" t="s">
        <v>93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spans="1:23" ht="21.75" customHeight="1" x14ac:dyDescent="0.2">
      <c r="A3" s="89" t="s">
        <v>166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</row>
    <row r="4" spans="1:23" ht="14.45" customHeight="1" x14ac:dyDescent="0.2"/>
    <row r="5" spans="1:23" ht="14.45" customHeight="1" x14ac:dyDescent="0.2">
      <c r="A5" s="1" t="s">
        <v>117</v>
      </c>
      <c r="B5" s="96" t="s">
        <v>164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</row>
    <row r="6" spans="1:23" ht="14.45" customHeight="1" x14ac:dyDescent="0.2">
      <c r="D6" s="93" t="s">
        <v>111</v>
      </c>
      <c r="E6" s="93"/>
      <c r="F6" s="93"/>
      <c r="G6" s="93"/>
      <c r="H6" s="93"/>
      <c r="I6" s="93"/>
      <c r="J6" s="93"/>
      <c r="K6" s="93"/>
      <c r="L6" s="93"/>
      <c r="N6" s="93" t="s">
        <v>112</v>
      </c>
      <c r="O6" s="93"/>
      <c r="P6" s="93"/>
      <c r="Q6" s="93"/>
      <c r="R6" s="93"/>
      <c r="S6" s="93"/>
      <c r="T6" s="93"/>
      <c r="U6" s="93"/>
      <c r="V6" s="93"/>
      <c r="W6" s="93"/>
    </row>
    <row r="7" spans="1:23" ht="14.45" customHeight="1" x14ac:dyDescent="0.2">
      <c r="D7" s="3"/>
      <c r="E7" s="3"/>
      <c r="F7" s="3"/>
      <c r="G7" s="3"/>
      <c r="H7" s="3"/>
      <c r="I7" s="3"/>
      <c r="J7" s="95" t="s">
        <v>45</v>
      </c>
      <c r="K7" s="95"/>
      <c r="L7" s="95"/>
      <c r="N7" s="3"/>
      <c r="O7" s="3"/>
      <c r="P7" s="3"/>
      <c r="Q7" s="3"/>
      <c r="R7" s="3"/>
      <c r="S7" s="3"/>
      <c r="T7" s="3"/>
      <c r="U7" s="95" t="s">
        <v>45</v>
      </c>
      <c r="V7" s="95"/>
      <c r="W7" s="95"/>
    </row>
    <row r="8" spans="1:23" ht="14.45" customHeight="1" x14ac:dyDescent="0.2">
      <c r="A8" s="93" t="s">
        <v>52</v>
      </c>
      <c r="B8" s="93"/>
      <c r="D8" s="2" t="s">
        <v>118</v>
      </c>
      <c r="F8" s="2" t="s">
        <v>115</v>
      </c>
      <c r="H8" s="2" t="s">
        <v>116</v>
      </c>
      <c r="J8" s="4" t="s">
        <v>90</v>
      </c>
      <c r="K8" s="3"/>
      <c r="L8" s="4" t="s">
        <v>98</v>
      </c>
      <c r="N8" s="2" t="s">
        <v>118</v>
      </c>
      <c r="P8" s="93" t="s">
        <v>115</v>
      </c>
      <c r="Q8" s="93"/>
      <c r="S8" s="2" t="s">
        <v>116</v>
      </c>
      <c r="U8" s="4" t="s">
        <v>90</v>
      </c>
      <c r="V8" s="3"/>
      <c r="W8" s="4" t="s">
        <v>98</v>
      </c>
    </row>
    <row r="9" spans="1:23" ht="21.75" customHeight="1" x14ac:dyDescent="0.2">
      <c r="A9" s="107" t="s">
        <v>54</v>
      </c>
      <c r="B9" s="107"/>
      <c r="D9" s="16">
        <v>0</v>
      </c>
      <c r="F9" s="16">
        <v>135301018</v>
      </c>
      <c r="H9" s="16">
        <v>0</v>
      </c>
      <c r="J9" s="16">
        <v>135301018</v>
      </c>
      <c r="L9" s="17">
        <v>0.12</v>
      </c>
      <c r="N9" s="16">
        <v>0</v>
      </c>
      <c r="P9" s="108">
        <v>679749578</v>
      </c>
      <c r="Q9" s="109"/>
      <c r="S9" s="16">
        <v>0</v>
      </c>
      <c r="U9" s="16">
        <v>679749578</v>
      </c>
      <c r="W9" s="17">
        <v>0.21</v>
      </c>
    </row>
    <row r="10" spans="1:23" ht="21.75" customHeight="1" x14ac:dyDescent="0.2">
      <c r="A10" s="92" t="s">
        <v>45</v>
      </c>
      <c r="B10" s="92"/>
      <c r="D10" s="14">
        <v>0</v>
      </c>
      <c r="F10" s="14">
        <f>SUM(F9)</f>
        <v>135301018</v>
      </c>
      <c r="H10" s="14">
        <v>0</v>
      </c>
      <c r="J10" s="14">
        <f>SUM(J9)</f>
        <v>135301018</v>
      </c>
      <c r="L10" s="15">
        <v>0.12</v>
      </c>
      <c r="N10" s="14">
        <v>0</v>
      </c>
      <c r="Q10" s="14">
        <f>SUM(P9)</f>
        <v>679749578</v>
      </c>
      <c r="S10" s="14">
        <v>0</v>
      </c>
      <c r="U10" s="14">
        <f>SUM(U9)</f>
        <v>679749578</v>
      </c>
      <c r="W10" s="15">
        <v>0.21</v>
      </c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صورت وضعیت</vt:lpstr>
      <vt:lpstr>سهام</vt:lpstr>
      <vt:lpstr>واحدهای صندوق</vt:lpstr>
      <vt:lpstr>اوراق</vt:lpstr>
      <vt:lpstr>تعدیل قیمت</vt:lpstr>
      <vt:lpstr>سپرده 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 </vt:lpstr>
      <vt:lpstr>سایر درآمدها</vt:lpstr>
      <vt:lpstr>درآمد سود سهام</vt:lpstr>
      <vt:lpstr>سود اوراق بهادار</vt:lpstr>
      <vt:lpstr>سود سپرده بانکی 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 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'!Print_Area</vt:lpstr>
      <vt:lpstr>سهام!Print_Area</vt:lpstr>
      <vt:lpstr>'سود اوراق بهادار'!Print_Area</vt:lpstr>
      <vt:lpstr>'سود سپرده بانکی 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Kimya Behzad Nezhad</dc:creator>
  <dc:description/>
  <cp:lastModifiedBy>Sepideh Askari</cp:lastModifiedBy>
  <cp:lastPrinted>2025-12-24T04:35:47Z</cp:lastPrinted>
  <dcterms:created xsi:type="dcterms:W3CDTF">2025-08-25T07:24:28Z</dcterms:created>
  <dcterms:modified xsi:type="dcterms:W3CDTF">2026-01-28T11:45:34Z</dcterms:modified>
</cp:coreProperties>
</file>